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819"/>
  <workbookPr codeName="ThisWorkbook" autoCompressPictures="0"/>
  <bookViews>
    <workbookView xWindow="0" yWindow="40" windowWidth="26440" windowHeight="23480"/>
  </bookViews>
  <sheets>
    <sheet name="Total" sheetId="6" r:id="rId1"/>
    <sheet name="AHF OA HNONLY" sheetId="7" r:id="rId2"/>
    <sheet name="HNOPTION and PPO" sheetId="8" r:id="rId3"/>
  </sheets>
  <definedNames>
    <definedName name="_xlnm.Print_Area" localSheetId="1">'AHF OA HNONLY'!$A$1:$O$42</definedName>
    <definedName name="_xlnm.Print_Area" localSheetId="2">'HNOPTION and PPO'!$A$1:$L$42</definedName>
    <definedName name="_xlnm.Print_Area" localSheetId="0">Total!$A$1:$O$43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9" i="7" l="1"/>
  <c r="I28" i="7"/>
  <c r="I27" i="7"/>
  <c r="I26" i="7"/>
  <c r="I25" i="7"/>
  <c r="I24" i="7"/>
  <c r="I23" i="7"/>
  <c r="I22" i="7"/>
  <c r="I21" i="7"/>
  <c r="I20" i="7"/>
  <c r="I19" i="7"/>
  <c r="I18" i="7"/>
  <c r="I29" i="6"/>
  <c r="I28" i="6"/>
  <c r="I27" i="6"/>
  <c r="I26" i="6"/>
  <c r="I25" i="6"/>
  <c r="I24" i="6"/>
  <c r="I23" i="6"/>
  <c r="I22" i="6"/>
  <c r="I21" i="6"/>
  <c r="I20" i="6"/>
  <c r="I19" i="6"/>
  <c r="I18" i="6"/>
  <c r="K36" i="6"/>
  <c r="K19" i="8"/>
  <c r="K20" i="8"/>
  <c r="K21" i="8"/>
  <c r="K22" i="8"/>
  <c r="K23" i="8"/>
  <c r="K24" i="8"/>
  <c r="K25" i="8"/>
  <c r="K26" i="8"/>
  <c r="K27" i="8"/>
  <c r="K28" i="8"/>
  <c r="K29" i="8"/>
  <c r="K18" i="8"/>
  <c r="I19" i="8"/>
  <c r="I27" i="8"/>
  <c r="G19" i="8"/>
  <c r="G20" i="8"/>
  <c r="G21" i="8"/>
  <c r="G22" i="8"/>
  <c r="G23" i="8"/>
  <c r="G24" i="8"/>
  <c r="G25" i="8"/>
  <c r="G26" i="8"/>
  <c r="G27" i="8"/>
  <c r="G28" i="8"/>
  <c r="G29" i="8"/>
  <c r="G18" i="8"/>
  <c r="E19" i="8"/>
  <c r="E20" i="8"/>
  <c r="E21" i="8"/>
  <c r="E22" i="8"/>
  <c r="E23" i="8"/>
  <c r="E24" i="8"/>
  <c r="E25" i="8"/>
  <c r="E26" i="8"/>
  <c r="E27" i="8"/>
  <c r="E28" i="8"/>
  <c r="E29" i="8"/>
  <c r="E18" i="8"/>
  <c r="D19" i="8"/>
  <c r="D20" i="8"/>
  <c r="D21" i="8"/>
  <c r="D22" i="8"/>
  <c r="D23" i="8"/>
  <c r="D24" i="8"/>
  <c r="D25" i="8"/>
  <c r="D26" i="8"/>
  <c r="D27" i="8"/>
  <c r="D28" i="8"/>
  <c r="D29" i="8"/>
  <c r="D18" i="8"/>
  <c r="I28" i="8"/>
  <c r="I26" i="8"/>
  <c r="I25" i="8"/>
  <c r="I24" i="8"/>
  <c r="I21" i="8"/>
  <c r="I20" i="8"/>
  <c r="I29" i="8"/>
  <c r="I23" i="8"/>
  <c r="I22" i="8"/>
  <c r="K37" i="6"/>
  <c r="I18" i="8"/>
  <c r="K36" i="8"/>
  <c r="K35" i="8"/>
  <c r="K38" i="6"/>
  <c r="K37" i="8"/>
  <c r="K35" i="7"/>
  <c r="K36" i="7"/>
  <c r="K37" i="7"/>
</calcChain>
</file>

<file path=xl/sharedStrings.xml><?xml version="1.0" encoding="utf-8"?>
<sst xmlns="http://schemas.openxmlformats.org/spreadsheetml/2006/main" count="113" uniqueCount="44">
  <si>
    <t>Premium</t>
  </si>
  <si>
    <t>Members</t>
  </si>
  <si>
    <t>Monthly Claims:</t>
  </si>
  <si>
    <t>Month</t>
  </si>
  <si>
    <t>Monthly Billed</t>
  </si>
  <si>
    <t>Total Medical</t>
  </si>
  <si>
    <t>Rx Claims</t>
  </si>
  <si>
    <t>FFS/Caps</t>
  </si>
  <si>
    <t>Aggregate Premium Billed</t>
  </si>
  <si>
    <t>-  Claims displayed are based on a rolling 12 months of data.</t>
  </si>
  <si>
    <t xml:space="preserve">Aggregate Incurred Claims </t>
  </si>
  <si>
    <t>Premium amounts and lives counts displayed on this report are unaudited</t>
  </si>
  <si>
    <t>Cost Ratio</t>
  </si>
  <si>
    <t>Subscribers</t>
  </si>
  <si>
    <t>Medical</t>
  </si>
  <si>
    <t>Pharmacy</t>
  </si>
  <si>
    <t xml:space="preserve">       </t>
  </si>
  <si>
    <t>AHF Fund Payments</t>
  </si>
  <si>
    <t>Total</t>
  </si>
  <si>
    <t>(Included in Totals)</t>
  </si>
  <si>
    <t>For purposes of this report, the Premium amount may include broker commissions and/or Service Fees. If you have elected to compensate your broker a Service Fee and have also elected for Aetna to serve as a billing and collection agent for such fee, then the Premium amount identified in this report also includes the Service Fee as identified in your Billing and Collection Agreement. For clarification, the Service Fee is not a component of your Premium but is reflected in the "Total Amount Due" identified in your monthly invoice.</t>
  </si>
  <si>
    <t>MIAMI DADE COLLEGE</t>
  </si>
  <si>
    <t>Group/Control#:    00811373 00849891</t>
  </si>
  <si>
    <t>February 2015</t>
  </si>
  <si>
    <t>March 2015</t>
  </si>
  <si>
    <t>April 2015</t>
  </si>
  <si>
    <t>May 2015</t>
  </si>
  <si>
    <t>Total Experience Exhibit</t>
  </si>
  <si>
    <t>OA AHF HNONLY Experience Exhibit</t>
  </si>
  <si>
    <t>HNOPTION and PPO Experience Exhibit</t>
  </si>
  <si>
    <t>Recorded</t>
  </si>
  <si>
    <t>FISC Claims</t>
  </si>
  <si>
    <t>(Med / RX / AHF)</t>
  </si>
  <si>
    <t>June 2015</t>
  </si>
  <si>
    <t>July 2015</t>
  </si>
  <si>
    <t>August 2015</t>
  </si>
  <si>
    <t>September 2015</t>
  </si>
  <si>
    <t>October 2015</t>
  </si>
  <si>
    <t>November 2015</t>
  </si>
  <si>
    <t>December 2015</t>
  </si>
  <si>
    <t>January 2016</t>
  </si>
  <si>
    <t>February 2016</t>
  </si>
  <si>
    <t>-  Claims displayed are incurred and completed through January 2016.</t>
  </si>
  <si>
    <t>-  Claims paid through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</si>
</sst>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
  </numFmts>
  <fonts count="21" x14ac:knownFonts="1">
    <font>
      <sz val="10"/>
      <color indexed="8"/>
      <name val="匠牥晩††††††††††"/>
    </font>
    <font>
      <sz val="10"/>
      <name val="Arial"/>
      <family val="2"/>
    </font>
    <font>
      <sz val="10"/>
      <name val="Calibri"/>
      <family val="2"/>
      <scheme val="minor"/>
    </font>
    <font>
      <b/>
      <i/>
      <sz val="18"/>
      <name val="Calibri"/>
      <family val="2"/>
      <scheme val="minor"/>
    </font>
    <font>
      <b/>
      <i/>
      <sz val="18"/>
      <color indexed="8"/>
      <name val="Calibri"/>
      <family val="2"/>
      <scheme val="minor"/>
    </font>
    <font>
      <b/>
      <i/>
      <sz val="12"/>
      <name val="Calibri"/>
      <family val="2"/>
      <scheme val="minor"/>
    </font>
    <font>
      <sz val="10"/>
      <color indexed="8"/>
      <name val="Calibri"/>
      <family val="2"/>
      <scheme val="minor"/>
    </font>
    <font>
      <b/>
      <i/>
      <sz val="11"/>
      <name val="Calibri"/>
      <family val="2"/>
      <scheme val="minor"/>
    </font>
    <font>
      <b/>
      <sz val="16"/>
      <name val="Calibri"/>
      <family val="2"/>
      <scheme val="minor"/>
    </font>
    <font>
      <b/>
      <i/>
      <sz val="10"/>
      <name val="Calibri"/>
      <family val="2"/>
      <scheme val="minor"/>
    </font>
    <font>
      <b/>
      <sz val="12"/>
      <name val="Calibri"/>
      <family val="2"/>
      <scheme val="minor"/>
    </font>
    <font>
      <b/>
      <sz val="14"/>
      <name val="Calibri"/>
      <family val="2"/>
      <scheme val="minor"/>
    </font>
    <font>
      <sz val="12"/>
      <name val="Calibri"/>
      <family val="2"/>
      <scheme val="minor"/>
    </font>
    <font>
      <sz val="14"/>
      <name val="Calibri"/>
      <family val="2"/>
      <scheme val="minor"/>
    </font>
    <font>
      <b/>
      <sz val="12"/>
      <color indexed="8"/>
      <name val="Calibri"/>
      <family val="2"/>
      <scheme val="minor"/>
    </font>
    <font>
      <sz val="10"/>
      <color indexed="12"/>
      <name val="Calibri"/>
      <family val="2"/>
      <scheme val="minor"/>
    </font>
    <font>
      <i/>
      <sz val="10"/>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0"/>
      <color indexed="8"/>
      <name val="匠牥晩††††††††††"/>
    </font>
  </fonts>
  <fills count="3">
    <fill>
      <patternFill patternType="none"/>
    </fill>
    <fill>
      <patternFill patternType="gray125"/>
    </fill>
    <fill>
      <patternFill patternType="solid">
        <fgColor theme="0"/>
        <bgColor indexed="64"/>
      </patternFill>
    </fill>
  </fills>
  <borders count="1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6">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cellStyleXfs>
  <cellXfs count="87">
    <xf numFmtId="0" fontId="0" fillId="0" borderId="0" xfId="0"/>
    <xf numFmtId="0" fontId="2" fillId="0" borderId="0" xfId="2" applyFont="1" applyBorder="1" applyProtection="1">
      <protection hidden="1"/>
    </xf>
    <xf numFmtId="0" fontId="6" fillId="0" borderId="0" xfId="0" applyFont="1" applyAlignment="1"/>
    <xf numFmtId="0" fontId="7" fillId="0" borderId="0" xfId="2" applyFont="1" applyBorder="1" applyAlignment="1" applyProtection="1">
      <alignment horizontal="right"/>
      <protection hidden="1"/>
    </xf>
    <xf numFmtId="0" fontId="8" fillId="0" borderId="0" xfId="2" applyFont="1" applyBorder="1" applyProtection="1">
      <protection hidden="1"/>
    </xf>
    <xf numFmtId="0" fontId="5" fillId="0" borderId="0" xfId="2" applyFont="1" applyBorder="1" applyAlignment="1" applyProtection="1">
      <alignment horizontal="left"/>
      <protection hidden="1"/>
    </xf>
    <xf numFmtId="0" fontId="2" fillId="0" borderId="0" xfId="2" applyFont="1" applyBorder="1" applyAlignment="1" applyProtection="1">
      <alignment horizontal="centerContinuous"/>
      <protection hidden="1"/>
    </xf>
    <xf numFmtId="0" fontId="2" fillId="0" borderId="0" xfId="2" quotePrefix="1" applyFont="1" applyBorder="1" applyProtection="1">
      <protection hidden="1"/>
    </xf>
    <xf numFmtId="0" fontId="9" fillId="0" borderId="0" xfId="2" applyFont="1" applyBorder="1" applyAlignment="1" applyProtection="1">
      <alignment horizontal="left"/>
      <protection hidden="1"/>
    </xf>
    <xf numFmtId="0" fontId="2" fillId="0" borderId="0" xfId="0" quotePrefix="1" applyFont="1" applyBorder="1" applyProtection="1">
      <protection hidden="1"/>
    </xf>
    <xf numFmtId="0" fontId="5" fillId="0" borderId="0" xfId="2" applyFont="1"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protection hidden="1"/>
    </xf>
    <xf numFmtId="0" fontId="10" fillId="0" borderId="0" xfId="2" applyFont="1" applyBorder="1" applyAlignment="1" applyProtection="1">
      <alignment horizontal="centerContinuous"/>
      <protection hidden="1"/>
    </xf>
    <xf numFmtId="9" fontId="11" fillId="0" borderId="0" xfId="3" applyFont="1" applyBorder="1" applyProtection="1">
      <protection hidden="1"/>
    </xf>
    <xf numFmtId="0" fontId="12" fillId="0" borderId="0" xfId="2" applyFont="1" applyBorder="1" applyProtection="1">
      <protection hidden="1"/>
    </xf>
    <xf numFmtId="0" fontId="11" fillId="0" borderId="0" xfId="2" applyFont="1" applyBorder="1" applyProtection="1">
      <protection hidden="1"/>
    </xf>
    <xf numFmtId="37" fontId="12" fillId="0" borderId="0" xfId="2" applyNumberFormat="1" applyFont="1" applyBorder="1" applyProtection="1">
      <protection hidden="1"/>
    </xf>
    <xf numFmtId="0" fontId="12" fillId="0" borderId="1" xfId="2" applyFont="1" applyBorder="1" applyProtection="1">
      <protection hidden="1"/>
    </xf>
    <xf numFmtId="0" fontId="13" fillId="0" borderId="2" xfId="2" applyFont="1" applyBorder="1" applyProtection="1">
      <protection hidden="1"/>
    </xf>
    <xf numFmtId="0" fontId="12" fillId="0" borderId="2" xfId="2" applyFont="1" applyBorder="1" applyProtection="1">
      <protection hidden="1"/>
    </xf>
    <xf numFmtId="37" fontId="12" fillId="0" borderId="3" xfId="2" applyNumberFormat="1" applyFont="1" applyBorder="1" applyProtection="1">
      <protection hidden="1"/>
    </xf>
    <xf numFmtId="0" fontId="12" fillId="0" borderId="4" xfId="2" applyFont="1" applyBorder="1" applyProtection="1">
      <protection hidden="1"/>
    </xf>
    <xf numFmtId="0" fontId="10" fillId="0" borderId="0" xfId="2" applyFont="1" applyBorder="1" applyAlignment="1" applyProtection="1">
      <alignment horizontal="center"/>
      <protection hidden="1"/>
    </xf>
    <xf numFmtId="0" fontId="10" fillId="0" borderId="0" xfId="2" applyFont="1" applyBorder="1" applyProtection="1">
      <protection hidden="1"/>
    </xf>
    <xf numFmtId="0" fontId="6" fillId="0" borderId="5" xfId="0" applyFont="1" applyBorder="1" applyAlignment="1"/>
    <xf numFmtId="0" fontId="12" fillId="0" borderId="0" xfId="2" applyFont="1" applyBorder="1" applyAlignment="1" applyProtection="1">
      <alignment horizontal="left"/>
      <protection hidden="1"/>
    </xf>
    <xf numFmtId="0" fontId="10" fillId="0" borderId="4" xfId="2" applyFont="1" applyBorder="1" applyAlignment="1" applyProtection="1">
      <alignment horizontal="center"/>
      <protection hidden="1"/>
    </xf>
    <xf numFmtId="37" fontId="12" fillId="0" borderId="5" xfId="2" applyNumberFormat="1" applyFont="1" applyBorder="1" applyProtection="1">
      <protection hidden="1"/>
    </xf>
    <xf numFmtId="17" fontId="15" fillId="0" borderId="0" xfId="2" applyNumberFormat="1" applyFont="1" applyBorder="1" applyProtection="1">
      <protection hidden="1"/>
    </xf>
    <xf numFmtId="0" fontId="13" fillId="0" borderId="0" xfId="2" applyFont="1" applyBorder="1" applyAlignment="1" applyProtection="1">
      <alignment horizontal="left"/>
      <protection hidden="1"/>
    </xf>
    <xf numFmtId="0" fontId="13" fillId="0" borderId="0" xfId="2" applyFont="1" applyBorder="1" applyProtection="1">
      <protection hidden="1"/>
    </xf>
    <xf numFmtId="0" fontId="13" fillId="0" borderId="4" xfId="2" applyFont="1" applyBorder="1" applyProtection="1">
      <protection hidden="1"/>
    </xf>
    <xf numFmtId="165" fontId="15" fillId="0" borderId="0" xfId="1" applyNumberFormat="1" applyFont="1" applyBorder="1" applyAlignment="1" applyProtection="1">
      <alignment horizontal="center"/>
      <protection hidden="1"/>
    </xf>
    <xf numFmtId="0" fontId="15" fillId="0" borderId="0" xfId="2" applyFont="1" applyBorder="1" applyAlignment="1" applyProtection="1">
      <alignment horizontal="center"/>
      <protection hidden="1"/>
    </xf>
    <xf numFmtId="165" fontId="15" fillId="0" borderId="4" xfId="1" applyNumberFormat="1" applyFont="1" applyBorder="1" applyAlignment="1" applyProtection="1">
      <alignment horizontal="center"/>
      <protection hidden="1"/>
    </xf>
    <xf numFmtId="0" fontId="12" fillId="0" borderId="5" xfId="2" applyFont="1" applyBorder="1" applyProtection="1">
      <protection hidden="1"/>
    </xf>
    <xf numFmtId="17" fontId="15" fillId="0" borderId="0" xfId="2" applyNumberFormat="1" applyFont="1" applyBorder="1" applyAlignment="1" applyProtection="1">
      <alignment horizontal="center"/>
      <protection hidden="1"/>
    </xf>
    <xf numFmtId="44" fontId="15" fillId="0" borderId="0" xfId="2" applyNumberFormat="1" applyFont="1" applyBorder="1" applyAlignment="1" applyProtection="1">
      <alignment horizontal="center"/>
      <protection hidden="1"/>
    </xf>
    <xf numFmtId="37" fontId="2" fillId="0" borderId="0" xfId="2" applyNumberFormat="1" applyFont="1" applyBorder="1" applyAlignment="1" applyProtection="1">
      <alignment horizontal="center"/>
      <protection hidden="1"/>
    </xf>
    <xf numFmtId="165" fontId="2" fillId="0" borderId="0" xfId="1" applyNumberFormat="1" applyFont="1" applyBorder="1" applyAlignment="1" applyProtection="1">
      <alignment horizontal="center"/>
      <protection hidden="1"/>
    </xf>
    <xf numFmtId="165" fontId="2" fillId="0" borderId="0" xfId="1" applyNumberFormat="1" applyFont="1" applyBorder="1" applyProtection="1">
      <protection hidden="1"/>
    </xf>
    <xf numFmtId="165" fontId="2" fillId="0" borderId="4" xfId="1" applyNumberFormat="1" applyFont="1" applyBorder="1" applyAlignment="1" applyProtection="1">
      <alignment horizontal="center"/>
      <protection hidden="1"/>
    </xf>
    <xf numFmtId="0" fontId="2" fillId="0" borderId="5" xfId="2" applyFont="1" applyBorder="1" applyProtection="1">
      <protection hidden="1"/>
    </xf>
    <xf numFmtId="0" fontId="2" fillId="0" borderId="6" xfId="2" applyFont="1" applyBorder="1" applyProtection="1">
      <protection hidden="1"/>
    </xf>
    <xf numFmtId="0" fontId="13" fillId="0" borderId="7" xfId="2" applyFont="1" applyBorder="1" applyProtection="1">
      <protection hidden="1"/>
    </xf>
    <xf numFmtId="164" fontId="13" fillId="0" borderId="7" xfId="1" applyNumberFormat="1" applyFont="1" applyBorder="1" applyProtection="1">
      <protection hidden="1"/>
    </xf>
    <xf numFmtId="0" fontId="13" fillId="0" borderId="6" xfId="2" applyFont="1" applyBorder="1" applyProtection="1">
      <protection hidden="1"/>
    </xf>
    <xf numFmtId="0" fontId="2" fillId="0" borderId="8" xfId="2" applyFont="1" applyBorder="1" applyProtection="1">
      <protection hidden="1"/>
    </xf>
    <xf numFmtId="0" fontId="16" fillId="0" borderId="0" xfId="2" applyFont="1" applyBorder="1" applyProtection="1">
      <protection hidden="1"/>
    </xf>
    <xf numFmtId="164" fontId="13" fillId="0" borderId="0" xfId="1" applyNumberFormat="1" applyFont="1" applyBorder="1" applyProtection="1">
      <protection hidden="1"/>
    </xf>
    <xf numFmtId="0" fontId="17" fillId="0" borderId="2" xfId="2" applyFont="1" applyBorder="1" applyProtection="1">
      <protection hidden="1"/>
    </xf>
    <xf numFmtId="0" fontId="2" fillId="0" borderId="2" xfId="2" applyFont="1" applyBorder="1" applyProtection="1">
      <protection hidden="1"/>
    </xf>
    <xf numFmtId="164" fontId="2" fillId="0" borderId="2" xfId="1" applyNumberFormat="1" applyFont="1" applyBorder="1" applyProtection="1">
      <protection hidden="1"/>
    </xf>
    <xf numFmtId="164" fontId="2" fillId="0" borderId="3" xfId="1" applyNumberFormat="1" applyFont="1" applyBorder="1" applyProtection="1">
      <protection hidden="1"/>
    </xf>
    <xf numFmtId="164" fontId="2" fillId="0" borderId="0" xfId="1" applyNumberFormat="1" applyFont="1" applyBorder="1" applyProtection="1">
      <protection hidden="1"/>
    </xf>
    <xf numFmtId="14" fontId="15" fillId="0" borderId="0" xfId="2" applyNumberFormat="1" applyFont="1" applyBorder="1" applyAlignment="1" applyProtection="1">
      <alignment horizontal="left"/>
      <protection hidden="1"/>
    </xf>
    <xf numFmtId="9" fontId="2" fillId="0" borderId="5" xfId="3" applyFont="1" applyBorder="1" applyAlignment="1" applyProtection="1">
      <alignment horizontal="center"/>
      <protection hidden="1"/>
    </xf>
    <xf numFmtId="0" fontId="2" fillId="0" borderId="7" xfId="2" applyFont="1" applyBorder="1" applyProtection="1">
      <protection hidden="1"/>
    </xf>
    <xf numFmtId="0" fontId="10" fillId="0" borderId="0" xfId="2" applyFont="1" applyBorder="1" applyAlignment="1" applyProtection="1">
      <alignment horizontal="center"/>
      <protection hidden="1"/>
    </xf>
    <xf numFmtId="0" fontId="6" fillId="0" borderId="0" xfId="0" applyFont="1" applyAlignment="1"/>
    <xf numFmtId="49" fontId="18" fillId="0" borderId="0" xfId="2" applyNumberFormat="1" applyFont="1" applyBorder="1" applyAlignment="1" applyProtection="1">
      <alignment horizontal="center"/>
      <protection hidden="1"/>
    </xf>
    <xf numFmtId="37" fontId="18" fillId="0" borderId="0" xfId="2" applyNumberFormat="1" applyFont="1" applyBorder="1" applyAlignment="1" applyProtection="1">
      <alignment horizontal="center"/>
      <protection hidden="1"/>
    </xf>
    <xf numFmtId="165" fontId="18" fillId="0" borderId="0" xfId="1" applyNumberFormat="1" applyFont="1" applyBorder="1" applyAlignment="1" applyProtection="1">
      <alignment horizontal="center"/>
      <protection hidden="1"/>
    </xf>
    <xf numFmtId="0" fontId="18" fillId="0" borderId="0" xfId="2" applyFont="1" applyBorder="1" applyAlignment="1" applyProtection="1">
      <alignment horizontal="center"/>
      <protection hidden="1"/>
    </xf>
    <xf numFmtId="165" fontId="18" fillId="0" borderId="4" xfId="1" applyNumberFormat="1" applyFont="1" applyBorder="1" applyAlignment="1" applyProtection="1">
      <alignment horizontal="center"/>
      <protection hidden="1"/>
    </xf>
    <xf numFmtId="165" fontId="18" fillId="0" borderId="5" xfId="1" applyNumberFormat="1" applyFont="1" applyBorder="1" applyAlignment="1" applyProtection="1">
      <alignment horizontal="center"/>
      <protection hidden="1"/>
    </xf>
    <xf numFmtId="0" fontId="19" fillId="2" borderId="9" xfId="2" applyFont="1" applyFill="1" applyBorder="1" applyAlignment="1" applyProtection="1">
      <alignment horizontal="center" vertical="center"/>
      <protection hidden="1"/>
    </xf>
    <xf numFmtId="0" fontId="19" fillId="2" borderId="10" xfId="2" applyFont="1" applyFill="1" applyBorder="1" applyAlignment="1" applyProtection="1">
      <alignment horizontal="center" vertical="center"/>
      <protection hidden="1"/>
    </xf>
    <xf numFmtId="0" fontId="19" fillId="2" borderId="10" xfId="2" applyFont="1" applyFill="1" applyBorder="1" applyProtection="1">
      <protection hidden="1"/>
    </xf>
    <xf numFmtId="6" fontId="19" fillId="2" borderId="10" xfId="2" applyNumberFormat="1" applyFont="1" applyFill="1" applyBorder="1" applyProtection="1">
      <protection hidden="1"/>
    </xf>
    <xf numFmtId="0" fontId="2" fillId="2" borderId="11" xfId="2" applyFont="1" applyFill="1" applyBorder="1" applyProtection="1">
      <protection hidden="1"/>
    </xf>
    <xf numFmtId="44" fontId="2" fillId="0" borderId="0" xfId="4" applyFont="1" applyBorder="1" applyProtection="1">
      <protection hidden="1"/>
    </xf>
    <xf numFmtId="6" fontId="19" fillId="2" borderId="10" xfId="2" applyNumberFormat="1" applyFont="1" applyFill="1" applyBorder="1" applyProtection="1">
      <protection hidden="1"/>
    </xf>
    <xf numFmtId="6" fontId="2" fillId="0" borderId="0" xfId="2" applyNumberFormat="1" applyFont="1" applyBorder="1" applyProtection="1">
      <protection hidden="1"/>
    </xf>
    <xf numFmtId="10" fontId="2" fillId="0" borderId="0" xfId="5" applyNumberFormat="1" applyFont="1" applyBorder="1" applyProtection="1">
      <protection hidden="1"/>
    </xf>
    <xf numFmtId="0" fontId="17" fillId="0" borderId="0"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protection hidden="1"/>
    </xf>
    <xf numFmtId="0" fontId="3" fillId="0" borderId="0" xfId="2" applyFont="1" applyBorder="1" applyAlignment="1" applyProtection="1">
      <alignment horizontal="right" wrapText="1"/>
      <protection hidden="1"/>
    </xf>
    <xf numFmtId="0" fontId="4" fillId="0" borderId="0" xfId="0" applyFont="1" applyAlignment="1">
      <alignment horizontal="right" wrapText="1"/>
    </xf>
    <xf numFmtId="0" fontId="14" fillId="0" borderId="4" xfId="0" applyFont="1" applyBorder="1" applyAlignment="1">
      <alignment horizontal="center"/>
    </xf>
    <xf numFmtId="0" fontId="10" fillId="0" borderId="0" xfId="2" applyFont="1" applyBorder="1" applyAlignment="1" applyProtection="1">
      <alignment horizontal="center"/>
      <protection hidden="1"/>
    </xf>
    <xf numFmtId="0" fontId="17" fillId="0" borderId="0" xfId="2" applyFont="1" applyBorder="1" applyAlignment="1" applyProtection="1">
      <alignment horizontal="center"/>
      <protection hidden="1"/>
    </xf>
    <xf numFmtId="1" fontId="5" fillId="0" borderId="0" xfId="2" applyNumberFormat="1" applyFont="1" applyBorder="1" applyAlignment="1" applyProtection="1">
      <alignment horizontal="right" vertical="justify"/>
      <protection hidden="1"/>
    </xf>
    <xf numFmtId="0" fontId="6" fillId="0" borderId="0" xfId="0" applyFont="1" applyAlignment="1"/>
    <xf numFmtId="0" fontId="10" fillId="0" borderId="1" xfId="2" applyFont="1" applyBorder="1" applyAlignment="1" applyProtection="1">
      <alignment horizontal="center"/>
      <protection hidden="1"/>
    </xf>
    <xf numFmtId="0" fontId="14" fillId="0" borderId="2" xfId="0" applyFont="1" applyBorder="1" applyAlignment="1">
      <alignment horizontal="center"/>
    </xf>
  </cellXfs>
  <cellStyles count="6">
    <cellStyle name="Currency" xfId="4" builtinId="4"/>
    <cellStyle name="Currency_Mid-Year Experience Incurred" xfId="1"/>
    <cellStyle name="Normal" xfId="0" builtinId="0"/>
    <cellStyle name="Normal_Mid-Year Experience Incurred" xfId="2"/>
    <cellStyle name="Percent" xfId="5" builtinId="5"/>
    <cellStyle name="Percent_Mid-Year Experience Incurred"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809625</xdr:colOff>
      <xdr:row>0</xdr:row>
      <xdr:rowOff>466725</xdr:rowOff>
    </xdr:to>
    <xdr:pic>
      <xdr:nvPicPr>
        <xdr:cNvPr id="3077" name="Picture 3" descr="aetna_violet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300"/>
          <a:ext cx="1362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809625</xdr:colOff>
      <xdr:row>0</xdr:row>
      <xdr:rowOff>466725</xdr:rowOff>
    </xdr:to>
    <xdr:pic>
      <xdr:nvPicPr>
        <xdr:cNvPr id="2" name="Picture 3" descr="aetna_violet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300"/>
          <a:ext cx="1362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809625</xdr:colOff>
      <xdr:row>0</xdr:row>
      <xdr:rowOff>466725</xdr:rowOff>
    </xdr:to>
    <xdr:pic>
      <xdr:nvPicPr>
        <xdr:cNvPr id="2" name="Picture 3" descr="aetna_violet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4300"/>
          <a:ext cx="1362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R161"/>
  <sheetViews>
    <sheetView tabSelected="1" topLeftCell="A13" zoomScale="85" zoomScaleNormal="75" zoomScalePageLayoutView="75" workbookViewId="0">
      <selection activeCell="P30" sqref="P30"/>
    </sheetView>
  </sheetViews>
  <sheetFormatPr baseColWidth="10" defaultColWidth="8.7109375" defaultRowHeight="14" x14ac:dyDescent="0"/>
  <cols>
    <col min="1" max="2" width="4.85546875" style="1" customWidth="1"/>
    <col min="3" max="3" width="13.7109375" style="1" customWidth="1"/>
    <col min="4" max="4" width="15.5703125" style="1" bestFit="1" customWidth="1"/>
    <col min="5" max="5" width="17.28515625" style="1" customWidth="1"/>
    <col min="6" max="6" width="2.42578125" style="1" customWidth="1"/>
    <col min="7" max="7" width="18.28515625" style="1" customWidth="1"/>
    <col min="8" max="8" width="2.28515625" style="1" customWidth="1"/>
    <col min="9" max="9" width="18.28515625" style="1" customWidth="1"/>
    <col min="10" max="10" width="2.42578125" style="1" customWidth="1"/>
    <col min="11" max="11" width="12.5703125" style="1" customWidth="1"/>
    <col min="12" max="12" width="2.28515625" style="1" customWidth="1"/>
    <col min="13" max="14" width="13.140625" style="1" customWidth="1"/>
    <col min="15" max="15" width="1.5703125" style="1" customWidth="1"/>
    <col min="16" max="16" width="13.85546875" style="1" bestFit="1" customWidth="1"/>
    <col min="17" max="17" width="2.42578125" style="1" customWidth="1"/>
    <col min="18" max="18" width="13.85546875" style="1" bestFit="1" customWidth="1"/>
    <col min="19" max="16384" width="8.7109375" style="1"/>
  </cols>
  <sheetData>
    <row r="1" spans="2:16" ht="54.5" customHeight="1">
      <c r="D1" s="78" t="s">
        <v>21</v>
      </c>
      <c r="E1" s="79"/>
      <c r="F1" s="79"/>
      <c r="G1" s="79"/>
      <c r="H1" s="79"/>
      <c r="I1" s="79"/>
      <c r="J1" s="79"/>
      <c r="K1" s="79"/>
      <c r="L1" s="79"/>
    </row>
    <row r="2" spans="2:16" ht="18" customHeight="1">
      <c r="F2" s="83" t="s">
        <v>22</v>
      </c>
      <c r="G2" s="84"/>
      <c r="H2" s="84"/>
      <c r="I2" s="84"/>
      <c r="J2" s="84"/>
      <c r="K2" s="84"/>
      <c r="L2" s="84"/>
      <c r="M2" s="2"/>
    </row>
    <row r="3" spans="2:16">
      <c r="L3" s="3"/>
    </row>
    <row r="6" spans="2:16" ht="26.5" customHeight="1">
      <c r="B6" s="4" t="s">
        <v>27</v>
      </c>
      <c r="D6" s="5"/>
      <c r="E6" s="5"/>
      <c r="F6" s="5"/>
      <c r="G6" s="5"/>
      <c r="H6" s="5"/>
      <c r="I6" s="5"/>
      <c r="J6" s="5"/>
      <c r="K6" s="5"/>
      <c r="L6" s="6"/>
      <c r="M6" s="5"/>
    </row>
    <row r="7" spans="2:16" ht="26.5" customHeight="1">
      <c r="B7" s="4"/>
      <c r="D7" s="5"/>
      <c r="E7" s="5"/>
      <c r="F7" s="5"/>
      <c r="G7" s="5"/>
      <c r="H7" s="5"/>
      <c r="I7" s="5"/>
      <c r="J7" s="5"/>
      <c r="K7" s="5"/>
      <c r="L7" s="6"/>
      <c r="M7" s="5"/>
    </row>
    <row r="8" spans="2:16" ht="15">
      <c r="C8" s="7" t="s">
        <v>42</v>
      </c>
      <c r="D8" s="8"/>
      <c r="E8" s="5"/>
      <c r="F8" s="5"/>
      <c r="G8" s="5"/>
      <c r="H8" s="5"/>
      <c r="I8" s="5"/>
      <c r="J8" s="5"/>
      <c r="K8" s="5"/>
      <c r="L8" s="6"/>
      <c r="M8" s="5"/>
    </row>
    <row r="9" spans="2:16" ht="14.25" customHeight="1">
      <c r="C9" s="9" t="s">
        <v>9</v>
      </c>
      <c r="D9" s="8"/>
      <c r="E9" s="5"/>
      <c r="F9" s="5"/>
      <c r="G9" s="5"/>
      <c r="H9" s="5"/>
      <c r="I9" s="5"/>
      <c r="J9" s="5"/>
      <c r="K9" s="5"/>
      <c r="L9" s="6"/>
      <c r="M9" s="5"/>
    </row>
    <row r="10" spans="2:16" ht="14.25" customHeight="1">
      <c r="C10" s="9" t="s">
        <v>43</v>
      </c>
      <c r="D10" s="8"/>
      <c r="E10" s="5"/>
      <c r="F10" s="5"/>
      <c r="G10" s="5"/>
      <c r="H10" s="5"/>
      <c r="I10" s="5"/>
      <c r="J10" s="5"/>
      <c r="K10" s="5"/>
      <c r="L10" s="6"/>
      <c r="M10" s="5"/>
    </row>
    <row r="11" spans="2:16" ht="15">
      <c r="B11" s="10"/>
      <c r="C11" s="11"/>
      <c r="D11" s="12"/>
      <c r="E11" s="12"/>
      <c r="F11" s="12"/>
      <c r="G11" s="12"/>
      <c r="H11" s="12"/>
      <c r="I11" s="12"/>
      <c r="J11" s="12"/>
      <c r="K11" s="12"/>
      <c r="L11" s="12"/>
      <c r="M11" s="12"/>
      <c r="N11" s="13"/>
    </row>
    <row r="12" spans="2:16" ht="18">
      <c r="B12" s="14" t="s">
        <v>2</v>
      </c>
      <c r="C12" s="15"/>
      <c r="D12" s="15"/>
      <c r="E12" s="16"/>
      <c r="F12" s="16"/>
      <c r="G12" s="16"/>
      <c r="H12" s="15"/>
      <c r="I12" s="15"/>
      <c r="J12" s="15"/>
      <c r="K12" s="15"/>
      <c r="L12" s="15"/>
      <c r="M12" s="15"/>
    </row>
    <row r="13" spans="2:16" ht="16" thickBot="1">
      <c r="B13" s="15"/>
      <c r="D13" s="15"/>
      <c r="E13" s="15"/>
      <c r="F13" s="15"/>
      <c r="G13" s="15"/>
      <c r="H13" s="15"/>
      <c r="I13" s="15"/>
      <c r="J13" s="15"/>
      <c r="K13" s="15"/>
      <c r="L13" s="17"/>
      <c r="M13" s="15"/>
    </row>
    <row r="14" spans="2:16" ht="19" thickTop="1">
      <c r="B14" s="18"/>
      <c r="C14" s="19"/>
      <c r="D14" s="19"/>
      <c r="E14" s="19"/>
      <c r="F14" s="19"/>
      <c r="G14" s="19"/>
      <c r="H14" s="19"/>
      <c r="I14" s="19"/>
      <c r="J14" s="19"/>
      <c r="K14" s="20"/>
      <c r="L14" s="19"/>
      <c r="M14" s="85" t="s">
        <v>17</v>
      </c>
      <c r="N14" s="86"/>
      <c r="O14" s="21"/>
      <c r="P14" s="67" t="s">
        <v>30</v>
      </c>
    </row>
    <row r="15" spans="2:16" ht="15">
      <c r="B15" s="22"/>
      <c r="C15" s="23" t="s">
        <v>3</v>
      </c>
      <c r="D15" s="23" t="s">
        <v>13</v>
      </c>
      <c r="E15" s="23" t="s">
        <v>1</v>
      </c>
      <c r="F15" s="23"/>
      <c r="G15" s="23" t="s">
        <v>4</v>
      </c>
      <c r="H15" s="24"/>
      <c r="I15" s="23" t="s">
        <v>5</v>
      </c>
      <c r="J15" s="24"/>
      <c r="K15" s="23" t="s">
        <v>18</v>
      </c>
      <c r="L15" s="23" t="s">
        <v>16</v>
      </c>
      <c r="M15" s="80" t="s">
        <v>19</v>
      </c>
      <c r="N15" s="81"/>
      <c r="O15" s="25"/>
      <c r="P15" s="68" t="s">
        <v>31</v>
      </c>
    </row>
    <row r="16" spans="2:16" ht="15">
      <c r="B16" s="22"/>
      <c r="C16" s="15"/>
      <c r="D16" s="26"/>
      <c r="E16" s="24"/>
      <c r="F16" s="24"/>
      <c r="G16" s="23" t="s">
        <v>0</v>
      </c>
      <c r="H16" s="24"/>
      <c r="I16" s="23" t="s">
        <v>7</v>
      </c>
      <c r="J16" s="24"/>
      <c r="K16" s="23" t="s">
        <v>6</v>
      </c>
      <c r="M16" s="27" t="s">
        <v>14</v>
      </c>
      <c r="N16" s="23" t="s">
        <v>15</v>
      </c>
      <c r="O16" s="28"/>
      <c r="P16" s="68" t="s">
        <v>32</v>
      </c>
    </row>
    <row r="17" spans="2:18" ht="14.5" customHeight="1">
      <c r="B17" s="22"/>
      <c r="C17" s="29"/>
      <c r="D17" s="30"/>
      <c r="E17" s="31"/>
      <c r="F17" s="31"/>
      <c r="G17" s="31"/>
      <c r="H17" s="31"/>
      <c r="I17" s="31"/>
      <c r="J17" s="31"/>
      <c r="K17" s="31"/>
      <c r="L17" s="31"/>
      <c r="M17" s="32"/>
      <c r="N17" s="31"/>
      <c r="O17" s="28"/>
      <c r="P17" s="69"/>
    </row>
    <row r="18" spans="2:18" ht="15">
      <c r="B18" s="22"/>
      <c r="C18" s="61" t="s">
        <v>23</v>
      </c>
      <c r="D18" s="62">
        <v>2427</v>
      </c>
      <c r="E18" s="62">
        <v>3345</v>
      </c>
      <c r="F18" s="62"/>
      <c r="G18" s="63">
        <v>2047902</v>
      </c>
      <c r="H18" s="64"/>
      <c r="I18" s="63">
        <f>1709797-K18</f>
        <v>1183525</v>
      </c>
      <c r="J18" s="64"/>
      <c r="K18" s="63">
        <v>526272</v>
      </c>
      <c r="L18" s="63"/>
      <c r="M18" s="65">
        <v>205712</v>
      </c>
      <c r="N18" s="63">
        <v>47668</v>
      </c>
      <c r="O18" s="28"/>
      <c r="P18" s="73">
        <v>1678664</v>
      </c>
    </row>
    <row r="19" spans="2:18" ht="15">
      <c r="B19" s="22"/>
      <c r="C19" s="61" t="s">
        <v>24</v>
      </c>
      <c r="D19" s="62">
        <v>2460</v>
      </c>
      <c r="E19" s="62">
        <v>3387</v>
      </c>
      <c r="F19" s="62"/>
      <c r="G19" s="63">
        <v>2073954</v>
      </c>
      <c r="H19" s="64"/>
      <c r="I19" s="63">
        <f>1671346-K19</f>
        <v>1154564</v>
      </c>
      <c r="J19" s="64"/>
      <c r="K19" s="63">
        <v>516782</v>
      </c>
      <c r="L19" s="63"/>
      <c r="M19" s="65">
        <v>158797</v>
      </c>
      <c r="N19" s="63">
        <v>41530</v>
      </c>
      <c r="O19" s="28"/>
      <c r="P19" s="73">
        <v>2085183</v>
      </c>
    </row>
    <row r="20" spans="2:18" ht="15">
      <c r="B20" s="22"/>
      <c r="C20" s="61" t="s">
        <v>25</v>
      </c>
      <c r="D20" s="62">
        <v>2456</v>
      </c>
      <c r="E20" s="62">
        <v>3379</v>
      </c>
      <c r="F20" s="62"/>
      <c r="G20" s="63">
        <v>2067957</v>
      </c>
      <c r="H20" s="64"/>
      <c r="I20" s="63">
        <f>1696609-K20</f>
        <v>1182331</v>
      </c>
      <c r="J20" s="64"/>
      <c r="K20" s="63">
        <v>514278</v>
      </c>
      <c r="L20" s="63"/>
      <c r="M20" s="65">
        <v>152509</v>
      </c>
      <c r="N20" s="63">
        <v>32085</v>
      </c>
      <c r="O20" s="36"/>
      <c r="P20" s="73">
        <v>1854041</v>
      </c>
    </row>
    <row r="21" spans="2:18" ht="15">
      <c r="B21" s="22"/>
      <c r="C21" s="61" t="s">
        <v>26</v>
      </c>
      <c r="D21" s="62">
        <v>2463</v>
      </c>
      <c r="E21" s="62">
        <v>3383</v>
      </c>
      <c r="F21" s="62"/>
      <c r="G21" s="63">
        <v>2072529</v>
      </c>
      <c r="H21" s="64"/>
      <c r="I21" s="63">
        <f>1875218-K21</f>
        <v>1370782</v>
      </c>
      <c r="J21" s="64"/>
      <c r="K21" s="63">
        <v>504436</v>
      </c>
      <c r="L21" s="63"/>
      <c r="M21" s="65">
        <v>101914</v>
      </c>
      <c r="N21" s="63">
        <v>26316</v>
      </c>
      <c r="O21" s="36"/>
      <c r="P21" s="73">
        <v>1320160</v>
      </c>
    </row>
    <row r="22" spans="2:18" ht="15">
      <c r="B22" s="22"/>
      <c r="C22" s="61" t="s">
        <v>33</v>
      </c>
      <c r="D22" s="62">
        <v>2470</v>
      </c>
      <c r="E22" s="62">
        <v>3385</v>
      </c>
      <c r="F22" s="62"/>
      <c r="G22" s="63">
        <v>2076332</v>
      </c>
      <c r="H22" s="64"/>
      <c r="I22" s="63">
        <f>1970020-K22</f>
        <v>1423242</v>
      </c>
      <c r="J22" s="64"/>
      <c r="K22" s="63">
        <v>546778</v>
      </c>
      <c r="L22" s="63"/>
      <c r="M22" s="65">
        <v>109884</v>
      </c>
      <c r="N22" s="63">
        <v>23065</v>
      </c>
      <c r="O22" s="36"/>
      <c r="P22" s="73">
        <v>1923399</v>
      </c>
    </row>
    <row r="23" spans="2:18" ht="15">
      <c r="B23" s="22"/>
      <c r="C23" s="61" t="s">
        <v>34</v>
      </c>
      <c r="D23" s="62">
        <v>2460</v>
      </c>
      <c r="E23" s="62">
        <v>3374</v>
      </c>
      <c r="F23" s="62"/>
      <c r="G23" s="63">
        <v>2066381</v>
      </c>
      <c r="H23" s="64"/>
      <c r="I23" s="63">
        <f>2099816-K23</f>
        <v>1542300</v>
      </c>
      <c r="J23" s="64"/>
      <c r="K23" s="63">
        <v>557516</v>
      </c>
      <c r="L23" s="63"/>
      <c r="M23" s="65">
        <v>90292</v>
      </c>
      <c r="N23" s="63">
        <v>16833</v>
      </c>
      <c r="O23" s="36"/>
      <c r="P23" s="73">
        <v>2044833</v>
      </c>
    </row>
    <row r="24" spans="2:18" ht="15">
      <c r="B24" s="22"/>
      <c r="C24" s="61" t="s">
        <v>35</v>
      </c>
      <c r="D24" s="62">
        <v>2468</v>
      </c>
      <c r="E24" s="62">
        <v>3385</v>
      </c>
      <c r="F24" s="62"/>
      <c r="G24" s="63">
        <v>2072302</v>
      </c>
      <c r="H24" s="64"/>
      <c r="I24" s="63">
        <f>2028339-K24</f>
        <v>1516774</v>
      </c>
      <c r="J24" s="64"/>
      <c r="K24" s="63">
        <v>511565</v>
      </c>
      <c r="L24" s="63"/>
      <c r="M24" s="65">
        <v>74711</v>
      </c>
      <c r="N24" s="63">
        <v>14253</v>
      </c>
      <c r="O24" s="36"/>
      <c r="P24" s="73">
        <v>1509234</v>
      </c>
      <c r="R24" s="72"/>
    </row>
    <row r="25" spans="2:18" ht="15">
      <c r="B25" s="22"/>
      <c r="C25" s="61" t="s">
        <v>36</v>
      </c>
      <c r="D25" s="62">
        <v>2449</v>
      </c>
      <c r="E25" s="62">
        <v>3350</v>
      </c>
      <c r="F25" s="62"/>
      <c r="G25" s="63">
        <v>2053572</v>
      </c>
      <c r="H25" s="64"/>
      <c r="I25" s="63">
        <f>1932768-K25</f>
        <v>1455045</v>
      </c>
      <c r="J25" s="64"/>
      <c r="K25" s="63">
        <v>477723</v>
      </c>
      <c r="L25" s="63"/>
      <c r="M25" s="65">
        <v>59773</v>
      </c>
      <c r="N25" s="63">
        <v>10861</v>
      </c>
      <c r="O25" s="36"/>
      <c r="P25" s="73">
        <v>2320305</v>
      </c>
      <c r="R25" s="72"/>
    </row>
    <row r="26" spans="2:18" ht="15">
      <c r="B26" s="22"/>
      <c r="C26" s="61" t="s">
        <v>37</v>
      </c>
      <c r="D26" s="62">
        <v>2510</v>
      </c>
      <c r="E26" s="62">
        <v>3426</v>
      </c>
      <c r="F26" s="62"/>
      <c r="G26" s="63">
        <v>2099556</v>
      </c>
      <c r="H26" s="64"/>
      <c r="I26" s="63">
        <f>1714870-K26</f>
        <v>1213102</v>
      </c>
      <c r="J26" s="64"/>
      <c r="K26" s="63">
        <v>501768</v>
      </c>
      <c r="L26" s="63"/>
      <c r="M26" s="65">
        <v>54467</v>
      </c>
      <c r="N26" s="63">
        <v>9698</v>
      </c>
      <c r="O26" s="36"/>
      <c r="P26" s="73">
        <v>1974727</v>
      </c>
      <c r="R26" s="72"/>
    </row>
    <row r="27" spans="2:18" ht="15">
      <c r="B27" s="22"/>
      <c r="C27" s="61" t="s">
        <v>38</v>
      </c>
      <c r="D27" s="62">
        <v>2525</v>
      </c>
      <c r="E27" s="62">
        <v>3443</v>
      </c>
      <c r="F27" s="62"/>
      <c r="G27" s="63">
        <v>2110742</v>
      </c>
      <c r="H27" s="64"/>
      <c r="I27" s="63">
        <f>1606974-K27</f>
        <v>1085000</v>
      </c>
      <c r="J27" s="64"/>
      <c r="K27" s="63">
        <v>521974</v>
      </c>
      <c r="L27" s="63"/>
      <c r="M27" s="65">
        <v>57586</v>
      </c>
      <c r="N27" s="63">
        <v>8699</v>
      </c>
      <c r="O27" s="36"/>
      <c r="P27" s="73">
        <v>1483769</v>
      </c>
      <c r="R27" s="72"/>
    </row>
    <row r="28" spans="2:18" ht="15">
      <c r="B28" s="22"/>
      <c r="C28" s="61" t="s">
        <v>39</v>
      </c>
      <c r="D28" s="62">
        <v>2584</v>
      </c>
      <c r="E28" s="62">
        <v>3507</v>
      </c>
      <c r="F28" s="62"/>
      <c r="G28" s="63">
        <v>2158467</v>
      </c>
      <c r="H28" s="64"/>
      <c r="I28" s="63">
        <f>2243592-K28</f>
        <v>1626081</v>
      </c>
      <c r="J28" s="64"/>
      <c r="K28" s="63">
        <v>617511</v>
      </c>
      <c r="L28" s="63"/>
      <c r="M28" s="65">
        <v>47723</v>
      </c>
      <c r="N28" s="63">
        <v>8706</v>
      </c>
      <c r="O28" s="36"/>
      <c r="P28" s="73">
        <v>2143527</v>
      </c>
      <c r="R28" s="72"/>
    </row>
    <row r="29" spans="2:18" ht="15">
      <c r="B29" s="22"/>
      <c r="C29" s="61" t="s">
        <v>40</v>
      </c>
      <c r="D29" s="62">
        <v>2548</v>
      </c>
      <c r="E29" s="62">
        <v>3394</v>
      </c>
      <c r="F29" s="62"/>
      <c r="G29" s="63">
        <v>2309942</v>
      </c>
      <c r="H29" s="64"/>
      <c r="I29" s="63">
        <f>2080637-K29</f>
        <v>1564591</v>
      </c>
      <c r="J29" s="64"/>
      <c r="K29" s="63">
        <v>516046</v>
      </c>
      <c r="L29" s="63"/>
      <c r="M29" s="65">
        <v>290030</v>
      </c>
      <c r="N29" s="63">
        <v>57022</v>
      </c>
      <c r="O29" s="36"/>
      <c r="P29" s="70">
        <v>1754972</v>
      </c>
      <c r="R29" s="72"/>
    </row>
    <row r="30" spans="2:18" ht="15">
      <c r="B30" s="22"/>
      <c r="C30" s="61" t="s">
        <v>41</v>
      </c>
      <c r="D30" s="62"/>
      <c r="E30" s="62"/>
      <c r="F30" s="62"/>
      <c r="G30" s="63"/>
      <c r="H30" s="64"/>
      <c r="I30" s="63"/>
      <c r="J30" s="64"/>
      <c r="K30" s="63"/>
      <c r="L30" s="63"/>
      <c r="M30" s="65"/>
      <c r="N30" s="63"/>
      <c r="O30" s="36"/>
      <c r="P30" s="73">
        <v>1737259</v>
      </c>
      <c r="R30" s="72"/>
    </row>
    <row r="31" spans="2:18" ht="15">
      <c r="B31" s="22"/>
      <c r="C31" s="61"/>
      <c r="D31" s="62"/>
      <c r="E31" s="62"/>
      <c r="F31" s="62"/>
      <c r="G31" s="63"/>
      <c r="H31" s="64"/>
      <c r="I31" s="63"/>
      <c r="J31" s="64"/>
      <c r="K31" s="63"/>
      <c r="L31" s="63"/>
      <c r="M31" s="65"/>
      <c r="N31" s="63"/>
      <c r="O31" s="36"/>
      <c r="P31" s="73"/>
      <c r="R31" s="72"/>
    </row>
    <row r="32" spans="2:18" ht="15">
      <c r="B32" s="22"/>
      <c r="C32" s="61"/>
      <c r="D32" s="62"/>
      <c r="E32" s="62"/>
      <c r="F32" s="62"/>
      <c r="G32" s="63"/>
      <c r="H32" s="64"/>
      <c r="I32" s="63"/>
      <c r="J32" s="64"/>
      <c r="K32" s="63"/>
      <c r="L32" s="63"/>
      <c r="M32" s="65"/>
      <c r="N32" s="63"/>
      <c r="O32" s="36"/>
      <c r="P32" s="70"/>
      <c r="R32" s="72"/>
    </row>
    <row r="33" spans="2:16" ht="19" thickBot="1">
      <c r="B33" s="44"/>
      <c r="C33" s="45"/>
      <c r="D33" s="45"/>
      <c r="E33" s="45"/>
      <c r="F33" s="45"/>
      <c r="G33" s="45"/>
      <c r="H33" s="45"/>
      <c r="I33" s="46"/>
      <c r="J33" s="45"/>
      <c r="K33" s="46"/>
      <c r="L33" s="46"/>
      <c r="M33" s="47"/>
      <c r="N33" s="46"/>
      <c r="O33" s="48"/>
      <c r="P33" s="71"/>
    </row>
    <row r="34" spans="2:16" ht="20" thickTop="1" thickBot="1">
      <c r="C34" s="16"/>
      <c r="D34" s="31"/>
      <c r="E34" s="49"/>
      <c r="F34" s="49"/>
      <c r="G34" s="49"/>
      <c r="H34" s="31"/>
      <c r="J34" s="50"/>
      <c r="K34" s="50"/>
      <c r="M34" s="50"/>
    </row>
    <row r="35" spans="2:16" ht="15" thickTop="1">
      <c r="B35" s="43"/>
      <c r="C35" s="51"/>
      <c r="D35" s="52"/>
      <c r="E35" s="52"/>
      <c r="F35" s="52"/>
      <c r="G35" s="52"/>
      <c r="H35" s="52"/>
      <c r="I35" s="53"/>
      <c r="J35" s="53"/>
      <c r="K35" s="54"/>
      <c r="M35" s="55"/>
    </row>
    <row r="36" spans="2:16">
      <c r="B36" s="43"/>
      <c r="C36" s="56"/>
      <c r="E36" s="1" t="s">
        <v>8</v>
      </c>
      <c r="I36" s="55"/>
      <c r="J36" s="55"/>
      <c r="K36" s="66">
        <f>SUM(G18:G29)</f>
        <v>25209636</v>
      </c>
      <c r="M36" s="55"/>
      <c r="P36" s="74"/>
    </row>
    <row r="37" spans="2:16">
      <c r="B37" s="43"/>
      <c r="C37" s="56"/>
      <c r="E37" s="1" t="s">
        <v>10</v>
      </c>
      <c r="I37" s="55"/>
      <c r="J37" s="55"/>
      <c r="K37" s="66">
        <f>SUM(I18:I29,K18:K29)</f>
        <v>22629986</v>
      </c>
      <c r="M37" s="55"/>
      <c r="P37" s="75"/>
    </row>
    <row r="38" spans="2:16">
      <c r="B38" s="43"/>
      <c r="E38" s="1" t="s">
        <v>12</v>
      </c>
      <c r="I38" s="55"/>
      <c r="J38" s="55"/>
      <c r="K38" s="57">
        <f>K37/K36</f>
        <v>0.89767206476126826</v>
      </c>
      <c r="M38" s="55"/>
    </row>
    <row r="39" spans="2:16" ht="15" thickBot="1">
      <c r="B39" s="43"/>
      <c r="C39" s="58"/>
      <c r="D39" s="58"/>
      <c r="E39" s="58"/>
      <c r="F39" s="58"/>
      <c r="G39" s="58"/>
      <c r="H39" s="58"/>
      <c r="I39" s="58"/>
      <c r="J39" s="58"/>
      <c r="K39" s="48"/>
    </row>
    <row r="40" spans="2:16" ht="15" thickTop="1"/>
    <row r="41" spans="2:16">
      <c r="C41" s="82" t="s">
        <v>11</v>
      </c>
      <c r="D41" s="82"/>
      <c r="E41" s="82"/>
      <c r="F41" s="82"/>
      <c r="G41" s="82"/>
      <c r="H41" s="82"/>
      <c r="I41" s="82"/>
      <c r="J41" s="82"/>
      <c r="K41" s="82"/>
      <c r="L41" s="6"/>
      <c r="M41" s="6"/>
    </row>
    <row r="42" spans="2:16" ht="25.5" customHeight="1">
      <c r="C42" s="76"/>
      <c r="D42" s="77"/>
      <c r="E42" s="77"/>
      <c r="F42" s="77"/>
      <c r="G42" s="77"/>
      <c r="H42" s="77"/>
      <c r="I42" s="77"/>
      <c r="J42" s="77"/>
      <c r="K42" s="77"/>
      <c r="L42" s="6"/>
      <c r="M42" s="6"/>
    </row>
    <row r="43" spans="2:16" ht="69" customHeight="1">
      <c r="C43" s="76" t="s">
        <v>20</v>
      </c>
      <c r="D43" s="77"/>
      <c r="E43" s="77"/>
      <c r="F43" s="77"/>
      <c r="G43" s="77"/>
      <c r="H43" s="77"/>
      <c r="I43" s="77"/>
      <c r="J43" s="77"/>
      <c r="K43" s="77"/>
    </row>
    <row r="78" ht="12.75" customHeight="1"/>
    <row r="79" ht="12.75" customHeight="1"/>
    <row r="82" ht="12.75" customHeight="1"/>
    <row r="84" ht="12.75" customHeight="1"/>
    <row r="85" ht="12" customHeight="1"/>
    <row r="90" ht="12.75" customHeight="1"/>
    <row r="92" ht="12.75" customHeight="1"/>
    <row r="95" ht="8.5" customHeight="1"/>
    <row r="96" ht="54" customHeight="1"/>
    <row r="98" ht="14.25" customHeight="1"/>
    <row r="99" ht="26.5" customHeight="1"/>
    <row r="100" ht="26.5" customHeight="1"/>
    <row r="109" ht="18.75" customHeight="1"/>
    <row r="112" ht="8.5" customHeight="1"/>
    <row r="114" ht="8.5" customHeight="1"/>
    <row r="116" ht="9.5" customHeight="1"/>
    <row r="118" ht="8.5" customHeight="1"/>
    <row r="139" ht="15.75" customHeight="1"/>
    <row r="146" ht="6" customHeight="1"/>
    <row r="147" ht="8" customHeight="1"/>
    <row r="158" ht="11.5" customHeight="1"/>
    <row r="161" ht="24.5" customHeight="1"/>
  </sheetData>
  <mergeCells count="7">
    <mergeCell ref="C43:K43"/>
    <mergeCell ref="D1:L1"/>
    <mergeCell ref="M15:N15"/>
    <mergeCell ref="C41:K41"/>
    <mergeCell ref="C42:K42"/>
    <mergeCell ref="F2:L2"/>
    <mergeCell ref="M14:N14"/>
  </mergeCells>
  <phoneticPr fontId="1" type="noConversion"/>
  <pageMargins left="0.28000000000000003" right="0.27" top="0.32" bottom="0.62" header="0.2" footer="0.24"/>
  <pageSetup scale="72" fitToHeight="0" orientation="portrait"/>
  <headerFooter alignWithMargins="0">
    <oddFooter>&amp;C&amp;D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O160"/>
  <sheetViews>
    <sheetView topLeftCell="A10" zoomScale="85" zoomScaleNormal="75" zoomScalePageLayoutView="75" workbookViewId="0">
      <selection activeCell="I30" sqref="I30"/>
    </sheetView>
  </sheetViews>
  <sheetFormatPr baseColWidth="10" defaultColWidth="8.7109375" defaultRowHeight="14" x14ac:dyDescent="0"/>
  <cols>
    <col min="1" max="2" width="4.85546875" style="1" customWidth="1"/>
    <col min="3" max="3" width="13.7109375" style="1" customWidth="1"/>
    <col min="4" max="4" width="15.5703125" style="1" bestFit="1" customWidth="1"/>
    <col min="5" max="5" width="17.28515625" style="1" customWidth="1"/>
    <col min="6" max="6" width="2.42578125" style="1" customWidth="1"/>
    <col min="7" max="7" width="18.28515625" style="1" customWidth="1"/>
    <col min="8" max="8" width="2.28515625" style="1" customWidth="1"/>
    <col min="9" max="9" width="18.28515625" style="1" customWidth="1"/>
    <col min="10" max="10" width="2.42578125" style="1" customWidth="1"/>
    <col min="11" max="11" width="12.5703125" style="1" customWidth="1"/>
    <col min="12" max="12" width="2.28515625" style="1" customWidth="1"/>
    <col min="13" max="14" width="13.140625" style="1" customWidth="1"/>
    <col min="15" max="15" width="1.5703125" style="1" customWidth="1"/>
    <col min="16" max="16384" width="8.7109375" style="1"/>
  </cols>
  <sheetData>
    <row r="1" spans="2:15" ht="54.5" customHeight="1">
      <c r="D1" s="78" t="s">
        <v>21</v>
      </c>
      <c r="E1" s="79"/>
      <c r="F1" s="79"/>
      <c r="G1" s="79"/>
      <c r="H1" s="79"/>
      <c r="I1" s="79"/>
      <c r="J1" s="79"/>
      <c r="K1" s="79"/>
      <c r="L1" s="79"/>
    </row>
    <row r="2" spans="2:15" ht="18" customHeight="1">
      <c r="F2" s="83" t="s">
        <v>22</v>
      </c>
      <c r="G2" s="84"/>
      <c r="H2" s="84"/>
      <c r="I2" s="84"/>
      <c r="J2" s="84"/>
      <c r="K2" s="84"/>
      <c r="L2" s="84"/>
      <c r="M2" s="60"/>
    </row>
    <row r="3" spans="2:15">
      <c r="L3" s="3"/>
    </row>
    <row r="6" spans="2:15" ht="26.5" customHeight="1">
      <c r="B6" s="4" t="s">
        <v>28</v>
      </c>
      <c r="D6" s="5"/>
      <c r="E6" s="5"/>
      <c r="F6" s="5"/>
      <c r="G6" s="5"/>
      <c r="H6" s="5"/>
      <c r="I6" s="5"/>
      <c r="J6" s="5"/>
      <c r="K6" s="5"/>
      <c r="L6" s="6"/>
      <c r="M6" s="5"/>
    </row>
    <row r="7" spans="2:15" ht="26.5" customHeight="1">
      <c r="B7" s="4"/>
      <c r="D7" s="5"/>
      <c r="E7" s="5"/>
      <c r="F7" s="5"/>
      <c r="G7" s="5"/>
      <c r="H7" s="5"/>
      <c r="I7" s="5"/>
      <c r="J7" s="5"/>
      <c r="K7" s="5"/>
      <c r="L7" s="6"/>
      <c r="M7" s="5"/>
    </row>
    <row r="8" spans="2:15" ht="15">
      <c r="C8" s="7" t="s">
        <v>42</v>
      </c>
      <c r="D8" s="8"/>
      <c r="E8" s="5"/>
      <c r="F8" s="5"/>
      <c r="G8" s="5"/>
      <c r="H8" s="5"/>
      <c r="I8" s="5"/>
      <c r="J8" s="5"/>
      <c r="K8" s="5"/>
      <c r="L8" s="6"/>
      <c r="M8" s="5"/>
    </row>
    <row r="9" spans="2:15" ht="14.25" customHeight="1">
      <c r="C9" s="9" t="s">
        <v>9</v>
      </c>
      <c r="D9" s="8"/>
      <c r="E9" s="5"/>
      <c r="F9" s="5"/>
      <c r="G9" s="5"/>
      <c r="H9" s="5"/>
      <c r="I9" s="5"/>
      <c r="J9" s="5"/>
      <c r="K9" s="5"/>
      <c r="L9" s="6"/>
      <c r="M9" s="5"/>
    </row>
    <row r="10" spans="2:15" ht="14.25" customHeight="1">
      <c r="C10" s="9" t="s">
        <v>43</v>
      </c>
      <c r="D10" s="8"/>
      <c r="E10" s="5"/>
      <c r="F10" s="5"/>
      <c r="G10" s="5"/>
      <c r="H10" s="5"/>
      <c r="I10" s="5"/>
      <c r="J10" s="5"/>
      <c r="K10" s="5"/>
      <c r="L10" s="6"/>
      <c r="M10" s="5"/>
    </row>
    <row r="11" spans="2:15" ht="15">
      <c r="B11" s="10"/>
      <c r="C11" s="11"/>
      <c r="D11" s="12"/>
      <c r="E11" s="12"/>
      <c r="F11" s="12"/>
      <c r="G11" s="12"/>
      <c r="H11" s="12"/>
      <c r="I11" s="12"/>
      <c r="J11" s="12"/>
      <c r="K11" s="12"/>
      <c r="L11" s="12"/>
      <c r="M11" s="12"/>
      <c r="N11" s="13"/>
    </row>
    <row r="12" spans="2:15" ht="18">
      <c r="B12" s="14" t="s">
        <v>2</v>
      </c>
      <c r="C12" s="15"/>
      <c r="D12" s="15"/>
      <c r="E12" s="16"/>
      <c r="F12" s="16"/>
      <c r="G12" s="16"/>
      <c r="H12" s="15"/>
      <c r="I12" s="15"/>
      <c r="J12" s="15"/>
      <c r="K12" s="15"/>
      <c r="L12" s="15"/>
      <c r="M12" s="15"/>
    </row>
    <row r="13" spans="2:15" ht="16" thickBot="1">
      <c r="B13" s="15"/>
      <c r="D13" s="15"/>
      <c r="E13" s="15"/>
      <c r="F13" s="15"/>
      <c r="G13" s="15"/>
      <c r="H13" s="15"/>
      <c r="I13" s="15"/>
      <c r="J13" s="15"/>
      <c r="K13" s="15"/>
      <c r="L13" s="17"/>
      <c r="M13" s="15"/>
    </row>
    <row r="14" spans="2:15" ht="19" thickTop="1">
      <c r="B14" s="18"/>
      <c r="C14" s="19"/>
      <c r="D14" s="19"/>
      <c r="E14" s="19"/>
      <c r="F14" s="19"/>
      <c r="G14" s="19"/>
      <c r="H14" s="19"/>
      <c r="I14" s="19"/>
      <c r="J14" s="19"/>
      <c r="K14" s="20"/>
      <c r="L14" s="19"/>
      <c r="M14" s="85" t="s">
        <v>17</v>
      </c>
      <c r="N14" s="86"/>
      <c r="O14" s="21"/>
    </row>
    <row r="15" spans="2:15" ht="15">
      <c r="B15" s="22"/>
      <c r="C15" s="59" t="s">
        <v>3</v>
      </c>
      <c r="D15" s="59" t="s">
        <v>13</v>
      </c>
      <c r="E15" s="59" t="s">
        <v>1</v>
      </c>
      <c r="F15" s="59"/>
      <c r="G15" s="59" t="s">
        <v>4</v>
      </c>
      <c r="H15" s="24"/>
      <c r="I15" s="59" t="s">
        <v>5</v>
      </c>
      <c r="J15" s="24"/>
      <c r="K15" s="59" t="s">
        <v>18</v>
      </c>
      <c r="L15" s="59" t="s">
        <v>16</v>
      </c>
      <c r="M15" s="80" t="s">
        <v>19</v>
      </c>
      <c r="N15" s="81"/>
      <c r="O15" s="25"/>
    </row>
    <row r="16" spans="2:15" ht="15">
      <c r="B16" s="22"/>
      <c r="C16" s="15"/>
      <c r="D16" s="26"/>
      <c r="E16" s="24"/>
      <c r="F16" s="24"/>
      <c r="G16" s="59" t="s">
        <v>0</v>
      </c>
      <c r="H16" s="24"/>
      <c r="I16" s="59" t="s">
        <v>7</v>
      </c>
      <c r="J16" s="24"/>
      <c r="K16" s="59" t="s">
        <v>6</v>
      </c>
      <c r="M16" s="27" t="s">
        <v>14</v>
      </c>
      <c r="N16" s="59" t="s">
        <v>15</v>
      </c>
      <c r="O16" s="28"/>
    </row>
    <row r="17" spans="2:15" ht="14.5" customHeight="1">
      <c r="B17" s="22"/>
      <c r="C17" s="29"/>
      <c r="D17" s="30"/>
      <c r="E17" s="31"/>
      <c r="F17" s="31"/>
      <c r="G17" s="31"/>
      <c r="H17" s="31"/>
      <c r="I17" s="31"/>
      <c r="J17" s="31"/>
      <c r="K17" s="31"/>
      <c r="L17" s="31"/>
      <c r="M17" s="32"/>
      <c r="N17" s="31"/>
      <c r="O17" s="28"/>
    </row>
    <row r="18" spans="2:15" ht="15">
      <c r="B18" s="22"/>
      <c r="C18" s="61" t="s">
        <v>23</v>
      </c>
      <c r="D18" s="62">
        <v>2339</v>
      </c>
      <c r="E18" s="62">
        <v>3230</v>
      </c>
      <c r="F18" s="62"/>
      <c r="G18" s="63">
        <v>1943142</v>
      </c>
      <c r="H18" s="64"/>
      <c r="I18" s="63">
        <f>1598504-K18</f>
        <v>1087005</v>
      </c>
      <c r="J18" s="64"/>
      <c r="K18" s="63">
        <v>511499</v>
      </c>
      <c r="L18" s="63"/>
      <c r="M18" s="65">
        <v>205712</v>
      </c>
      <c r="N18" s="63">
        <v>47668</v>
      </c>
      <c r="O18" s="28"/>
    </row>
    <row r="19" spans="2:15" ht="15">
      <c r="B19" s="22"/>
      <c r="C19" s="61" t="s">
        <v>24</v>
      </c>
      <c r="D19" s="62">
        <v>2372</v>
      </c>
      <c r="E19" s="62">
        <v>3272</v>
      </c>
      <c r="F19" s="62"/>
      <c r="G19" s="63">
        <v>1969193</v>
      </c>
      <c r="H19" s="64"/>
      <c r="I19" s="63">
        <f>1590386-K19</f>
        <v>1088405</v>
      </c>
      <c r="J19" s="64"/>
      <c r="K19" s="63">
        <v>501981</v>
      </c>
      <c r="L19" s="63"/>
      <c r="M19" s="65">
        <v>158797</v>
      </c>
      <c r="N19" s="63">
        <v>41530</v>
      </c>
      <c r="O19" s="28"/>
    </row>
    <row r="20" spans="2:15" ht="15">
      <c r="B20" s="22"/>
      <c r="C20" s="61" t="s">
        <v>25</v>
      </c>
      <c r="D20" s="62">
        <v>2369</v>
      </c>
      <c r="E20" s="62">
        <v>3265</v>
      </c>
      <c r="F20" s="62"/>
      <c r="G20" s="63">
        <v>1964218</v>
      </c>
      <c r="H20" s="64"/>
      <c r="I20" s="63">
        <f>1526440-K20</f>
        <v>1032899</v>
      </c>
      <c r="J20" s="64"/>
      <c r="K20" s="63">
        <v>493541</v>
      </c>
      <c r="L20" s="63"/>
      <c r="M20" s="65">
        <v>152509</v>
      </c>
      <c r="N20" s="63">
        <v>32085</v>
      </c>
      <c r="O20" s="36"/>
    </row>
    <row r="21" spans="2:15" ht="15">
      <c r="B21" s="22"/>
      <c r="C21" s="61" t="s">
        <v>26</v>
      </c>
      <c r="D21" s="62">
        <v>2377</v>
      </c>
      <c r="E21" s="62">
        <v>3270</v>
      </c>
      <c r="F21" s="62"/>
      <c r="G21" s="63">
        <v>1969811</v>
      </c>
      <c r="H21" s="64"/>
      <c r="I21" s="63">
        <f>1752050-K21</f>
        <v>1262023</v>
      </c>
      <c r="J21" s="64"/>
      <c r="K21" s="63">
        <v>490027</v>
      </c>
      <c r="L21" s="63"/>
      <c r="M21" s="65">
        <v>101914</v>
      </c>
      <c r="N21" s="63">
        <v>26316</v>
      </c>
      <c r="O21" s="36"/>
    </row>
    <row r="22" spans="2:15" ht="15">
      <c r="B22" s="22"/>
      <c r="C22" s="61" t="s">
        <v>33</v>
      </c>
      <c r="D22" s="62">
        <v>2385</v>
      </c>
      <c r="E22" s="62">
        <v>3274</v>
      </c>
      <c r="F22" s="62"/>
      <c r="G22" s="63">
        <v>1975508</v>
      </c>
      <c r="H22" s="64"/>
      <c r="I22" s="63">
        <f>1858083-K22</f>
        <v>1333339</v>
      </c>
      <c r="J22" s="64"/>
      <c r="K22" s="63">
        <v>524744</v>
      </c>
      <c r="L22" s="63"/>
      <c r="M22" s="65">
        <v>109884</v>
      </c>
      <c r="N22" s="63">
        <v>23065</v>
      </c>
      <c r="O22" s="36"/>
    </row>
    <row r="23" spans="2:15" ht="15">
      <c r="B23" s="22"/>
      <c r="C23" s="61" t="s">
        <v>34</v>
      </c>
      <c r="D23" s="62">
        <v>2376</v>
      </c>
      <c r="E23" s="62">
        <v>3264</v>
      </c>
      <c r="F23" s="62"/>
      <c r="G23" s="63">
        <v>1966579</v>
      </c>
      <c r="H23" s="64"/>
      <c r="I23" s="63">
        <f>2025496-K23</f>
        <v>1482145</v>
      </c>
      <c r="J23" s="64"/>
      <c r="K23" s="63">
        <v>543351</v>
      </c>
      <c r="L23" s="63"/>
      <c r="M23" s="65">
        <v>90292</v>
      </c>
      <c r="N23" s="63">
        <v>16833</v>
      </c>
      <c r="O23" s="36"/>
    </row>
    <row r="24" spans="2:15" ht="15">
      <c r="B24" s="22"/>
      <c r="C24" s="61" t="s">
        <v>35</v>
      </c>
      <c r="D24" s="62">
        <v>2384</v>
      </c>
      <c r="E24" s="62">
        <v>3276</v>
      </c>
      <c r="F24" s="62"/>
      <c r="G24" s="63">
        <v>1973372</v>
      </c>
      <c r="H24" s="64"/>
      <c r="I24" s="63">
        <f>1919766-K24</f>
        <v>1423758</v>
      </c>
      <c r="J24" s="64"/>
      <c r="K24" s="63">
        <v>496008</v>
      </c>
      <c r="L24" s="63"/>
      <c r="M24" s="65">
        <v>74711</v>
      </c>
      <c r="N24" s="63">
        <v>14253</v>
      </c>
      <c r="O24" s="36"/>
    </row>
    <row r="25" spans="2:15" ht="15">
      <c r="B25" s="22"/>
      <c r="C25" s="61" t="s">
        <v>36</v>
      </c>
      <c r="D25" s="62">
        <v>2369</v>
      </c>
      <c r="E25" s="62">
        <v>3246</v>
      </c>
      <c r="F25" s="62"/>
      <c r="G25" s="63">
        <v>1959469</v>
      </c>
      <c r="H25" s="64"/>
      <c r="I25" s="63">
        <f>1863492-K25</f>
        <v>1405035</v>
      </c>
      <c r="J25" s="64"/>
      <c r="K25" s="63">
        <v>458457</v>
      </c>
      <c r="L25" s="63"/>
      <c r="M25" s="65">
        <v>59773</v>
      </c>
      <c r="N25" s="63">
        <v>10861</v>
      </c>
      <c r="O25" s="36"/>
    </row>
    <row r="26" spans="2:15" ht="15">
      <c r="B26" s="22"/>
      <c r="C26" s="61" t="s">
        <v>37</v>
      </c>
      <c r="D26" s="62">
        <v>2432</v>
      </c>
      <c r="E26" s="62">
        <v>3324</v>
      </c>
      <c r="F26" s="62"/>
      <c r="G26" s="63">
        <v>2007495</v>
      </c>
      <c r="H26" s="64"/>
      <c r="I26" s="63">
        <f>1656155-K26</f>
        <v>1171637</v>
      </c>
      <c r="J26" s="64"/>
      <c r="K26" s="63">
        <v>484518</v>
      </c>
      <c r="L26" s="63"/>
      <c r="M26" s="65">
        <v>54467</v>
      </c>
      <c r="N26" s="63">
        <v>9698</v>
      </c>
      <c r="O26" s="36"/>
    </row>
    <row r="27" spans="2:15" ht="15">
      <c r="B27" s="22"/>
      <c r="C27" s="61" t="s">
        <v>38</v>
      </c>
      <c r="D27" s="62">
        <v>2447</v>
      </c>
      <c r="E27" s="62">
        <v>3341</v>
      </c>
      <c r="F27" s="62"/>
      <c r="G27" s="63">
        <v>2018681</v>
      </c>
      <c r="H27" s="64"/>
      <c r="I27" s="63">
        <f>1565290-K27</f>
        <v>1058857</v>
      </c>
      <c r="J27" s="64"/>
      <c r="K27" s="63">
        <v>506433</v>
      </c>
      <c r="L27" s="63"/>
      <c r="M27" s="65">
        <v>57586</v>
      </c>
      <c r="N27" s="63">
        <v>8699</v>
      </c>
      <c r="O27" s="36"/>
    </row>
    <row r="28" spans="2:15" ht="15">
      <c r="B28" s="22"/>
      <c r="C28" s="61" t="s">
        <v>39</v>
      </c>
      <c r="D28" s="62">
        <v>2506</v>
      </c>
      <c r="E28" s="62">
        <v>3405</v>
      </c>
      <c r="F28" s="62"/>
      <c r="G28" s="63">
        <v>2066406</v>
      </c>
      <c r="H28" s="64"/>
      <c r="I28" s="63">
        <f>2192552-K28</f>
        <v>1593833</v>
      </c>
      <c r="J28" s="64"/>
      <c r="K28" s="63">
        <v>598719</v>
      </c>
      <c r="L28" s="63"/>
      <c r="M28" s="65">
        <v>47723</v>
      </c>
      <c r="N28" s="63">
        <v>8706</v>
      </c>
      <c r="O28" s="36"/>
    </row>
    <row r="29" spans="2:15" ht="15">
      <c r="B29" s="22"/>
      <c r="C29" s="61" t="s">
        <v>40</v>
      </c>
      <c r="D29" s="62">
        <v>2471</v>
      </c>
      <c r="E29" s="62">
        <v>3293</v>
      </c>
      <c r="F29" s="62"/>
      <c r="G29" s="63">
        <v>2207601</v>
      </c>
      <c r="H29" s="64"/>
      <c r="I29" s="63">
        <f>2026243-K29</f>
        <v>1526873</v>
      </c>
      <c r="J29" s="64"/>
      <c r="K29" s="63">
        <v>499370</v>
      </c>
      <c r="L29" s="63"/>
      <c r="M29" s="65">
        <v>290030</v>
      </c>
      <c r="N29" s="63">
        <v>57022</v>
      </c>
      <c r="O29" s="36"/>
    </row>
    <row r="30" spans="2:15" ht="15">
      <c r="B30" s="22"/>
      <c r="C30" s="37"/>
      <c r="D30" s="38"/>
      <c r="E30" s="38"/>
      <c r="F30" s="38"/>
      <c r="G30" s="38"/>
      <c r="H30" s="34"/>
      <c r="I30" s="33"/>
      <c r="J30" s="34"/>
      <c r="K30" s="33"/>
      <c r="L30" s="33"/>
      <c r="M30" s="35"/>
      <c r="N30" s="33"/>
      <c r="O30" s="36"/>
    </row>
    <row r="31" spans="2:15" ht="15">
      <c r="B31" s="22"/>
      <c r="C31" s="12"/>
      <c r="D31" s="39"/>
      <c r="E31" s="39"/>
      <c r="F31" s="12"/>
      <c r="G31" s="12"/>
      <c r="H31" s="12"/>
      <c r="I31" s="40"/>
      <c r="J31" s="12"/>
      <c r="K31" s="40"/>
      <c r="L31" s="41"/>
      <c r="M31" s="42"/>
      <c r="N31" s="40"/>
      <c r="O31" s="43"/>
    </row>
    <row r="32" spans="2:15" ht="19" thickBot="1">
      <c r="B32" s="44"/>
      <c r="C32" s="45"/>
      <c r="D32" s="45"/>
      <c r="E32" s="45"/>
      <c r="F32" s="45"/>
      <c r="G32" s="45"/>
      <c r="H32" s="45"/>
      <c r="I32" s="46"/>
      <c r="J32" s="45"/>
      <c r="K32" s="46"/>
      <c r="L32" s="46"/>
      <c r="M32" s="47"/>
      <c r="N32" s="46"/>
      <c r="O32" s="48"/>
    </row>
    <row r="33" spans="2:13" ht="20" thickTop="1" thickBot="1">
      <c r="C33" s="16"/>
      <c r="D33" s="31"/>
      <c r="E33" s="49"/>
      <c r="F33" s="49"/>
      <c r="G33" s="49"/>
      <c r="H33" s="31"/>
      <c r="J33" s="50"/>
      <c r="K33" s="50"/>
      <c r="M33" s="50"/>
    </row>
    <row r="34" spans="2:13" ht="15" thickTop="1">
      <c r="B34" s="43"/>
      <c r="C34" s="51"/>
      <c r="D34" s="52"/>
      <c r="E34" s="52"/>
      <c r="F34" s="52"/>
      <c r="G34" s="52"/>
      <c r="H34" s="52"/>
      <c r="I34" s="53"/>
      <c r="J34" s="53"/>
      <c r="K34" s="54"/>
      <c r="M34" s="55"/>
    </row>
    <row r="35" spans="2:13">
      <c r="B35" s="43"/>
      <c r="C35" s="56"/>
      <c r="E35" s="1" t="s">
        <v>8</v>
      </c>
      <c r="I35" s="55"/>
      <c r="J35" s="55"/>
      <c r="K35" s="66">
        <f>SUM(G18:G29)</f>
        <v>24021475</v>
      </c>
      <c r="M35" s="55"/>
    </row>
    <row r="36" spans="2:13">
      <c r="B36" s="43"/>
      <c r="C36" s="56"/>
      <c r="E36" s="1" t="s">
        <v>10</v>
      </c>
      <c r="I36" s="55"/>
      <c r="J36" s="55"/>
      <c r="K36" s="66">
        <f>SUM(I18:I29,K18:K29)</f>
        <v>21574457</v>
      </c>
      <c r="M36" s="55"/>
    </row>
    <row r="37" spans="2:13">
      <c r="B37" s="43"/>
      <c r="E37" s="1" t="s">
        <v>12</v>
      </c>
      <c r="I37" s="55"/>
      <c r="J37" s="55"/>
      <c r="K37" s="57">
        <f>K36/K35</f>
        <v>0.8981320672439973</v>
      </c>
      <c r="M37" s="55"/>
    </row>
    <row r="38" spans="2:13" ht="15" thickBot="1">
      <c r="B38" s="43"/>
      <c r="C38" s="58"/>
      <c r="D38" s="58"/>
      <c r="E38" s="58"/>
      <c r="F38" s="58"/>
      <c r="G38" s="58"/>
      <c r="H38" s="58"/>
      <c r="I38" s="58"/>
      <c r="J38" s="58"/>
      <c r="K38" s="48"/>
    </row>
    <row r="39" spans="2:13" ht="15" thickTop="1"/>
    <row r="40" spans="2:13">
      <c r="C40" s="82" t="s">
        <v>11</v>
      </c>
      <c r="D40" s="82"/>
      <c r="E40" s="82"/>
      <c r="F40" s="82"/>
      <c r="G40" s="82"/>
      <c r="H40" s="82"/>
      <c r="I40" s="82"/>
      <c r="J40" s="82"/>
      <c r="K40" s="82"/>
      <c r="L40" s="6"/>
      <c r="M40" s="6"/>
    </row>
    <row r="41" spans="2:13" ht="25.5" customHeight="1">
      <c r="C41" s="76"/>
      <c r="D41" s="77"/>
      <c r="E41" s="77"/>
      <c r="F41" s="77"/>
      <c r="G41" s="77"/>
      <c r="H41" s="77"/>
      <c r="I41" s="77"/>
      <c r="J41" s="77"/>
      <c r="K41" s="77"/>
      <c r="L41" s="6"/>
      <c r="M41" s="6"/>
    </row>
    <row r="42" spans="2:13" ht="69" customHeight="1">
      <c r="C42" s="76" t="s">
        <v>20</v>
      </c>
      <c r="D42" s="77"/>
      <c r="E42" s="77"/>
      <c r="F42" s="77"/>
      <c r="G42" s="77"/>
      <c r="H42" s="77"/>
      <c r="I42" s="77"/>
      <c r="J42" s="77"/>
      <c r="K42" s="77"/>
    </row>
    <row r="77" ht="12.75" customHeight="1"/>
    <row r="78" ht="12.75" customHeight="1"/>
    <row r="81" ht="12.75" customHeight="1"/>
    <row r="83" ht="12.75" customHeight="1"/>
    <row r="84" ht="12" customHeight="1"/>
    <row r="89" ht="12.75" customHeight="1"/>
    <row r="91" ht="12.75" customHeight="1"/>
    <row r="94" ht="8.5" customHeight="1"/>
    <row r="95" ht="54" customHeight="1"/>
    <row r="97" ht="14.25" customHeight="1"/>
    <row r="98" ht="26.5" customHeight="1"/>
    <row r="99" ht="26.5" customHeight="1"/>
    <row r="108" ht="18.75" customHeight="1"/>
    <row r="111" ht="8.5" customHeight="1"/>
    <row r="113" ht="8.5" customHeight="1"/>
    <row r="115" ht="9.5" customHeight="1"/>
    <row r="117" ht="8.5" customHeight="1"/>
    <row r="138" ht="15.75" customHeight="1"/>
    <row r="145" ht="6" customHeight="1"/>
    <row r="146" ht="8" customHeight="1"/>
    <row r="157" ht="11.5" customHeight="1"/>
    <row r="160" ht="24.5" customHeight="1"/>
  </sheetData>
  <mergeCells count="7">
    <mergeCell ref="C42:K42"/>
    <mergeCell ref="D1:L1"/>
    <mergeCell ref="F2:L2"/>
    <mergeCell ref="M14:N14"/>
    <mergeCell ref="M15:N15"/>
    <mergeCell ref="C40:K40"/>
    <mergeCell ref="C41:K41"/>
  </mergeCells>
  <pageMargins left="0.28000000000000003" right="0.27" top="0.32" bottom="0.62" header="0.2" footer="0.24"/>
  <pageSetup scale="72" fitToHeight="0" orientation="portrait"/>
  <headerFooter alignWithMargins="0">
    <oddFooter>&amp;C&amp;D</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160"/>
  <sheetViews>
    <sheetView zoomScale="85" zoomScaleNormal="75" zoomScalePageLayoutView="75" workbookViewId="0">
      <selection activeCell="I18" sqref="I18:K29"/>
    </sheetView>
  </sheetViews>
  <sheetFormatPr baseColWidth="10" defaultColWidth="8.7109375" defaultRowHeight="14" x14ac:dyDescent="0"/>
  <cols>
    <col min="1" max="2" width="4.85546875" style="1" customWidth="1"/>
    <col min="3" max="3" width="13.7109375" style="1" customWidth="1"/>
    <col min="4" max="4" width="15.5703125" style="1" bestFit="1" customWidth="1"/>
    <col min="5" max="5" width="17.28515625" style="1" customWidth="1"/>
    <col min="6" max="6" width="2.42578125" style="1" customWidth="1"/>
    <col min="7" max="7" width="18.28515625" style="1" customWidth="1"/>
    <col min="8" max="8" width="2.28515625" style="1" customWidth="1"/>
    <col min="9" max="9" width="18.28515625" style="1" customWidth="1"/>
    <col min="10" max="10" width="2.42578125" style="1" customWidth="1"/>
    <col min="11" max="11" width="12.5703125" style="1" customWidth="1"/>
    <col min="12" max="12" width="1.5703125" style="1" customWidth="1"/>
    <col min="13" max="16384" width="8.7109375" style="1"/>
  </cols>
  <sheetData>
    <row r="1" spans="2:12" ht="54.5" customHeight="1">
      <c r="D1" s="78" t="s">
        <v>21</v>
      </c>
      <c r="E1" s="79"/>
      <c r="F1" s="79"/>
      <c r="G1" s="79"/>
      <c r="H1" s="79"/>
      <c r="I1" s="79"/>
      <c r="J1" s="79"/>
      <c r="K1" s="79"/>
    </row>
    <row r="2" spans="2:12" ht="18" customHeight="1">
      <c r="F2" s="83" t="s">
        <v>22</v>
      </c>
      <c r="G2" s="84"/>
      <c r="H2" s="84"/>
      <c r="I2" s="84"/>
      <c r="J2" s="84"/>
      <c r="K2" s="84"/>
    </row>
    <row r="6" spans="2:12" ht="26.5" customHeight="1">
      <c r="B6" s="4" t="s">
        <v>29</v>
      </c>
      <c r="D6" s="5"/>
      <c r="E6" s="5"/>
      <c r="F6" s="5"/>
      <c r="G6" s="5"/>
      <c r="H6" s="5"/>
      <c r="I6" s="5"/>
      <c r="J6" s="5"/>
      <c r="K6" s="5"/>
    </row>
    <row r="7" spans="2:12" ht="26.5" customHeight="1">
      <c r="B7" s="4"/>
      <c r="D7" s="5"/>
      <c r="E7" s="5"/>
      <c r="F7" s="5"/>
      <c r="G7" s="5"/>
      <c r="H7" s="5"/>
      <c r="I7" s="5"/>
      <c r="J7" s="5"/>
      <c r="K7" s="5"/>
    </row>
    <row r="8" spans="2:12" ht="15">
      <c r="C8" s="7" t="s">
        <v>42</v>
      </c>
      <c r="D8" s="8"/>
      <c r="E8" s="5"/>
      <c r="F8" s="5"/>
      <c r="G8" s="5"/>
      <c r="H8" s="5"/>
      <c r="I8" s="5"/>
      <c r="J8" s="5"/>
      <c r="K8" s="5"/>
    </row>
    <row r="9" spans="2:12" ht="14.25" customHeight="1">
      <c r="C9" s="9" t="s">
        <v>9</v>
      </c>
      <c r="D9" s="8"/>
      <c r="E9" s="5"/>
      <c r="F9" s="5"/>
      <c r="G9" s="5"/>
      <c r="H9" s="5"/>
      <c r="I9" s="5"/>
      <c r="J9" s="5"/>
      <c r="K9" s="5"/>
    </row>
    <row r="10" spans="2:12" ht="14.25" customHeight="1">
      <c r="C10" s="9" t="s">
        <v>43</v>
      </c>
      <c r="D10" s="8"/>
      <c r="E10" s="5"/>
      <c r="F10" s="5"/>
      <c r="G10" s="5"/>
      <c r="H10" s="5"/>
      <c r="I10" s="5"/>
      <c r="J10" s="5"/>
      <c r="K10" s="5"/>
    </row>
    <row r="11" spans="2:12" ht="15">
      <c r="B11" s="10"/>
      <c r="C11" s="11"/>
      <c r="D11" s="12"/>
      <c r="E11" s="12"/>
      <c r="F11" s="12"/>
      <c r="G11" s="12"/>
      <c r="H11" s="12"/>
      <c r="I11" s="12"/>
      <c r="J11" s="12"/>
      <c r="K11" s="12"/>
    </row>
    <row r="12" spans="2:12" ht="18">
      <c r="B12" s="14" t="s">
        <v>2</v>
      </c>
      <c r="C12" s="15"/>
      <c r="D12" s="15"/>
      <c r="E12" s="16"/>
      <c r="F12" s="16"/>
      <c r="G12" s="16"/>
      <c r="H12" s="15"/>
      <c r="I12" s="15"/>
      <c r="J12" s="15"/>
      <c r="K12" s="15"/>
    </row>
    <row r="13" spans="2:12" ht="16" thickBot="1">
      <c r="B13" s="15"/>
      <c r="D13" s="15"/>
      <c r="E13" s="15"/>
      <c r="F13" s="15"/>
      <c r="G13" s="15"/>
      <c r="H13" s="15"/>
      <c r="I13" s="15"/>
      <c r="J13" s="15"/>
      <c r="K13" s="15"/>
    </row>
    <row r="14" spans="2:12" ht="19" thickTop="1">
      <c r="B14" s="18"/>
      <c r="C14" s="19"/>
      <c r="D14" s="19"/>
      <c r="E14" s="19"/>
      <c r="F14" s="19"/>
      <c r="G14" s="19"/>
      <c r="H14" s="19"/>
      <c r="I14" s="19"/>
      <c r="J14" s="19"/>
      <c r="K14" s="20"/>
      <c r="L14" s="21"/>
    </row>
    <row r="15" spans="2:12" ht="15">
      <c r="B15" s="22"/>
      <c r="C15" s="59" t="s">
        <v>3</v>
      </c>
      <c r="D15" s="59" t="s">
        <v>13</v>
      </c>
      <c r="E15" s="59" t="s">
        <v>1</v>
      </c>
      <c r="F15" s="59"/>
      <c r="G15" s="59" t="s">
        <v>4</v>
      </c>
      <c r="H15" s="24"/>
      <c r="I15" s="59" t="s">
        <v>5</v>
      </c>
      <c r="J15" s="24"/>
      <c r="K15" s="59" t="s">
        <v>18</v>
      </c>
      <c r="L15" s="25"/>
    </row>
    <row r="16" spans="2:12" ht="15">
      <c r="B16" s="22"/>
      <c r="C16" s="15"/>
      <c r="D16" s="26"/>
      <c r="E16" s="24"/>
      <c r="F16" s="24"/>
      <c r="G16" s="59" t="s">
        <v>0</v>
      </c>
      <c r="H16" s="24"/>
      <c r="I16" s="59" t="s">
        <v>7</v>
      </c>
      <c r="J16" s="24"/>
      <c r="K16" s="59" t="s">
        <v>6</v>
      </c>
      <c r="L16" s="28"/>
    </row>
    <row r="17" spans="2:12" ht="14.5" customHeight="1">
      <c r="B17" s="22"/>
      <c r="C17" s="29"/>
      <c r="D17" s="30"/>
      <c r="E17" s="31"/>
      <c r="F17" s="31"/>
      <c r="G17" s="31"/>
      <c r="H17" s="31"/>
      <c r="I17" s="31"/>
      <c r="J17" s="31"/>
      <c r="K17" s="31"/>
      <c r="L17" s="28"/>
    </row>
    <row r="18" spans="2:12" ht="15">
      <c r="B18" s="22"/>
      <c r="C18" s="61" t="s">
        <v>23</v>
      </c>
      <c r="D18" s="62">
        <f>Total!D18-'AHF OA HNONLY'!D18</f>
        <v>88</v>
      </c>
      <c r="E18" s="62">
        <f>Total!E18-'AHF OA HNONLY'!E18</f>
        <v>115</v>
      </c>
      <c r="F18" s="62"/>
      <c r="G18" s="63">
        <f>Total!G18-'AHF OA HNONLY'!G18</f>
        <v>104760</v>
      </c>
      <c r="H18" s="64"/>
      <c r="I18" s="63">
        <f>Total!I18-'AHF OA HNONLY'!I18</f>
        <v>96520</v>
      </c>
      <c r="J18" s="64"/>
      <c r="K18" s="63">
        <f>Total!K18-'AHF OA HNONLY'!K18</f>
        <v>14773</v>
      </c>
      <c r="L18" s="28"/>
    </row>
    <row r="19" spans="2:12" ht="15">
      <c r="B19" s="22"/>
      <c r="C19" s="61" t="s">
        <v>24</v>
      </c>
      <c r="D19" s="62">
        <f>Total!D19-'AHF OA HNONLY'!D19</f>
        <v>88</v>
      </c>
      <c r="E19" s="62">
        <f>Total!E19-'AHF OA HNONLY'!E19</f>
        <v>115</v>
      </c>
      <c r="F19" s="62"/>
      <c r="G19" s="63">
        <f>Total!G19-'AHF OA HNONLY'!G19</f>
        <v>104761</v>
      </c>
      <c r="H19" s="64"/>
      <c r="I19" s="63">
        <f>Total!I19-'AHF OA HNONLY'!I19</f>
        <v>66159</v>
      </c>
      <c r="J19" s="64"/>
      <c r="K19" s="63">
        <f>Total!K19-'AHF OA HNONLY'!K19</f>
        <v>14801</v>
      </c>
      <c r="L19" s="28"/>
    </row>
    <row r="20" spans="2:12" ht="15">
      <c r="B20" s="22"/>
      <c r="C20" s="61" t="s">
        <v>25</v>
      </c>
      <c r="D20" s="62">
        <f>Total!D20-'AHF OA HNONLY'!D20</f>
        <v>87</v>
      </c>
      <c r="E20" s="62">
        <f>Total!E20-'AHF OA HNONLY'!E20</f>
        <v>114</v>
      </c>
      <c r="F20" s="62"/>
      <c r="G20" s="63">
        <f>Total!G20-'AHF OA HNONLY'!G20</f>
        <v>103739</v>
      </c>
      <c r="H20" s="64"/>
      <c r="I20" s="63">
        <f>Total!I20-'AHF OA HNONLY'!I20</f>
        <v>149432</v>
      </c>
      <c r="J20" s="64"/>
      <c r="K20" s="63">
        <f>Total!K20-'AHF OA HNONLY'!K20</f>
        <v>20737</v>
      </c>
      <c r="L20" s="36"/>
    </row>
    <row r="21" spans="2:12" ht="15">
      <c r="B21" s="22"/>
      <c r="C21" s="61" t="s">
        <v>26</v>
      </c>
      <c r="D21" s="62">
        <f>Total!D21-'AHF OA HNONLY'!D21</f>
        <v>86</v>
      </c>
      <c r="E21" s="62">
        <f>Total!E21-'AHF OA HNONLY'!E21</f>
        <v>113</v>
      </c>
      <c r="F21" s="62"/>
      <c r="G21" s="63">
        <f>Total!G21-'AHF OA HNONLY'!G21</f>
        <v>102718</v>
      </c>
      <c r="H21" s="64"/>
      <c r="I21" s="63">
        <f>Total!I21-'AHF OA HNONLY'!I21</f>
        <v>108759</v>
      </c>
      <c r="J21" s="64"/>
      <c r="K21" s="63">
        <f>Total!K21-'AHF OA HNONLY'!K21</f>
        <v>14409</v>
      </c>
      <c r="L21" s="36"/>
    </row>
    <row r="22" spans="2:12" ht="15">
      <c r="B22" s="22"/>
      <c r="C22" s="61" t="s">
        <v>33</v>
      </c>
      <c r="D22" s="62">
        <f>Total!D22-'AHF OA HNONLY'!D22</f>
        <v>85</v>
      </c>
      <c r="E22" s="62">
        <f>Total!E22-'AHF OA HNONLY'!E22</f>
        <v>111</v>
      </c>
      <c r="F22" s="62"/>
      <c r="G22" s="63">
        <f>Total!G22-'AHF OA HNONLY'!G22</f>
        <v>100824</v>
      </c>
      <c r="H22" s="64"/>
      <c r="I22" s="63">
        <f>Total!I22-'AHF OA HNONLY'!I22</f>
        <v>89903</v>
      </c>
      <c r="J22" s="64"/>
      <c r="K22" s="63">
        <f>Total!K22-'AHF OA HNONLY'!K22</f>
        <v>22034</v>
      </c>
      <c r="L22" s="36"/>
    </row>
    <row r="23" spans="2:12" ht="15">
      <c r="B23" s="22"/>
      <c r="C23" s="61" t="s">
        <v>34</v>
      </c>
      <c r="D23" s="62">
        <f>Total!D23-'AHF OA HNONLY'!D23</f>
        <v>84</v>
      </c>
      <c r="E23" s="62">
        <f>Total!E23-'AHF OA HNONLY'!E23</f>
        <v>110</v>
      </c>
      <c r="F23" s="62"/>
      <c r="G23" s="63">
        <f>Total!G23-'AHF OA HNONLY'!G23</f>
        <v>99802</v>
      </c>
      <c r="H23" s="64"/>
      <c r="I23" s="63">
        <f>Total!I23-'AHF OA HNONLY'!I23</f>
        <v>60155</v>
      </c>
      <c r="J23" s="64"/>
      <c r="K23" s="63">
        <f>Total!K23-'AHF OA HNONLY'!K23</f>
        <v>14165</v>
      </c>
      <c r="L23" s="36"/>
    </row>
    <row r="24" spans="2:12" ht="15">
      <c r="B24" s="22"/>
      <c r="C24" s="61" t="s">
        <v>35</v>
      </c>
      <c r="D24" s="62">
        <f>Total!D24-'AHF OA HNONLY'!D24</f>
        <v>84</v>
      </c>
      <c r="E24" s="62">
        <f>Total!E24-'AHF OA HNONLY'!E24</f>
        <v>109</v>
      </c>
      <c r="F24" s="62"/>
      <c r="G24" s="63">
        <f>Total!G24-'AHF OA HNONLY'!G24</f>
        <v>98930</v>
      </c>
      <c r="H24" s="64"/>
      <c r="I24" s="63">
        <f>Total!I24-'AHF OA HNONLY'!I24</f>
        <v>93016</v>
      </c>
      <c r="J24" s="64"/>
      <c r="K24" s="63">
        <f>Total!K24-'AHF OA HNONLY'!K24</f>
        <v>15557</v>
      </c>
      <c r="L24" s="36"/>
    </row>
    <row r="25" spans="2:12" ht="15">
      <c r="B25" s="22"/>
      <c r="C25" s="61" t="s">
        <v>36</v>
      </c>
      <c r="D25" s="62">
        <f>Total!D25-'AHF OA HNONLY'!D25</f>
        <v>80</v>
      </c>
      <c r="E25" s="62">
        <f>Total!E25-'AHF OA HNONLY'!E25</f>
        <v>104</v>
      </c>
      <c r="F25" s="62"/>
      <c r="G25" s="63">
        <f>Total!G25-'AHF OA HNONLY'!G25</f>
        <v>94103</v>
      </c>
      <c r="H25" s="64"/>
      <c r="I25" s="63">
        <f>Total!I25-'AHF OA HNONLY'!I25</f>
        <v>50010</v>
      </c>
      <c r="J25" s="64"/>
      <c r="K25" s="63">
        <f>Total!K25-'AHF OA HNONLY'!K25</f>
        <v>19266</v>
      </c>
      <c r="L25" s="36"/>
    </row>
    <row r="26" spans="2:12" ht="15">
      <c r="B26" s="22"/>
      <c r="C26" s="61" t="s">
        <v>37</v>
      </c>
      <c r="D26" s="62">
        <f>Total!D26-'AHF OA HNONLY'!D26</f>
        <v>78</v>
      </c>
      <c r="E26" s="62">
        <f>Total!E26-'AHF OA HNONLY'!E26</f>
        <v>102</v>
      </c>
      <c r="F26" s="62"/>
      <c r="G26" s="63">
        <f>Total!G26-'AHF OA HNONLY'!G26</f>
        <v>92061</v>
      </c>
      <c r="H26" s="64"/>
      <c r="I26" s="63">
        <f>Total!I26-'AHF OA HNONLY'!I26</f>
        <v>41465</v>
      </c>
      <c r="J26" s="64"/>
      <c r="K26" s="63">
        <f>Total!K26-'AHF OA HNONLY'!K26</f>
        <v>17250</v>
      </c>
      <c r="L26" s="36"/>
    </row>
    <row r="27" spans="2:12" ht="15">
      <c r="B27" s="22"/>
      <c r="C27" s="61" t="s">
        <v>38</v>
      </c>
      <c r="D27" s="62">
        <f>Total!D27-'AHF OA HNONLY'!D27</f>
        <v>78</v>
      </c>
      <c r="E27" s="62">
        <f>Total!E27-'AHF OA HNONLY'!E27</f>
        <v>102</v>
      </c>
      <c r="F27" s="62"/>
      <c r="G27" s="63">
        <f>Total!G27-'AHF OA HNONLY'!G27</f>
        <v>92061</v>
      </c>
      <c r="H27" s="64"/>
      <c r="I27" s="63">
        <f>Total!I27-'AHF OA HNONLY'!I27</f>
        <v>26143</v>
      </c>
      <c r="J27" s="64"/>
      <c r="K27" s="63">
        <f>Total!K27-'AHF OA HNONLY'!K27</f>
        <v>15541</v>
      </c>
      <c r="L27" s="36"/>
    </row>
    <row r="28" spans="2:12" ht="15">
      <c r="B28" s="22"/>
      <c r="C28" s="61" t="s">
        <v>39</v>
      </c>
      <c r="D28" s="62">
        <f>Total!D28-'AHF OA HNONLY'!D28</f>
        <v>78</v>
      </c>
      <c r="E28" s="62">
        <f>Total!E28-'AHF OA HNONLY'!E28</f>
        <v>102</v>
      </c>
      <c r="F28" s="62"/>
      <c r="G28" s="63">
        <f>Total!G28-'AHF OA HNONLY'!G28</f>
        <v>92061</v>
      </c>
      <c r="H28" s="64"/>
      <c r="I28" s="63">
        <f>Total!I28-'AHF OA HNONLY'!I28</f>
        <v>32248</v>
      </c>
      <c r="J28" s="64"/>
      <c r="K28" s="63">
        <f>Total!K28-'AHF OA HNONLY'!K28</f>
        <v>18792</v>
      </c>
      <c r="L28" s="36"/>
    </row>
    <row r="29" spans="2:12" ht="15">
      <c r="B29" s="22"/>
      <c r="C29" s="61" t="s">
        <v>40</v>
      </c>
      <c r="D29" s="62">
        <f>Total!D29-'AHF OA HNONLY'!D29</f>
        <v>77</v>
      </c>
      <c r="E29" s="62">
        <f>Total!E29-'AHF OA HNONLY'!E29</f>
        <v>101</v>
      </c>
      <c r="F29" s="62"/>
      <c r="G29" s="63">
        <f>Total!G29-'AHF OA HNONLY'!G29</f>
        <v>102341</v>
      </c>
      <c r="H29" s="64"/>
      <c r="I29" s="63">
        <f>Total!I29-'AHF OA HNONLY'!I29</f>
        <v>37718</v>
      </c>
      <c r="J29" s="64"/>
      <c r="K29" s="63">
        <f>Total!K29-'AHF OA HNONLY'!K29</f>
        <v>16676</v>
      </c>
      <c r="L29" s="36"/>
    </row>
    <row r="30" spans="2:12" ht="15">
      <c r="B30" s="22"/>
      <c r="C30" s="37"/>
      <c r="D30" s="38"/>
      <c r="E30" s="38"/>
      <c r="F30" s="38"/>
      <c r="G30" s="38"/>
      <c r="H30" s="34"/>
      <c r="I30" s="33"/>
      <c r="J30" s="34"/>
      <c r="K30" s="33"/>
      <c r="L30" s="36"/>
    </row>
    <row r="31" spans="2:12" ht="15">
      <c r="B31" s="22"/>
      <c r="C31" s="12"/>
      <c r="D31" s="39"/>
      <c r="E31" s="39"/>
      <c r="F31" s="12"/>
      <c r="G31" s="12"/>
      <c r="H31" s="12"/>
      <c r="I31" s="40"/>
      <c r="J31" s="12"/>
      <c r="K31" s="40"/>
      <c r="L31" s="43"/>
    </row>
    <row r="32" spans="2:12" ht="19" thickBot="1">
      <c r="B32" s="44"/>
      <c r="C32" s="45"/>
      <c r="D32" s="45"/>
      <c r="E32" s="45"/>
      <c r="F32" s="45"/>
      <c r="G32" s="45"/>
      <c r="H32" s="45"/>
      <c r="I32" s="46"/>
      <c r="J32" s="45"/>
      <c r="K32" s="46"/>
      <c r="L32" s="48"/>
    </row>
    <row r="33" spans="2:11" ht="20" thickTop="1" thickBot="1">
      <c r="C33" s="16"/>
      <c r="D33" s="31"/>
      <c r="E33" s="49"/>
      <c r="F33" s="49"/>
      <c r="G33" s="49"/>
      <c r="H33" s="31"/>
      <c r="J33" s="50"/>
      <c r="K33" s="50"/>
    </row>
    <row r="34" spans="2:11" ht="15" thickTop="1">
      <c r="B34" s="43"/>
      <c r="C34" s="51"/>
      <c r="D34" s="52"/>
      <c r="E34" s="52"/>
      <c r="F34" s="52"/>
      <c r="G34" s="52"/>
      <c r="H34" s="52"/>
      <c r="I34" s="53"/>
      <c r="J34" s="53"/>
      <c r="K34" s="54"/>
    </row>
    <row r="35" spans="2:11">
      <c r="B35" s="43"/>
      <c r="C35" s="56"/>
      <c r="E35" s="1" t="s">
        <v>8</v>
      </c>
      <c r="I35" s="55"/>
      <c r="J35" s="55"/>
      <c r="K35" s="66">
        <f>SUM(G18:G29)</f>
        <v>1188161</v>
      </c>
    </row>
    <row r="36" spans="2:11">
      <c r="B36" s="43"/>
      <c r="C36" s="56"/>
      <c r="E36" s="1" t="s">
        <v>10</v>
      </c>
      <c r="I36" s="55"/>
      <c r="J36" s="55"/>
      <c r="K36" s="66">
        <f>SUM(I18:I29,K18:K29)</f>
        <v>1055529</v>
      </c>
    </row>
    <row r="37" spans="2:11">
      <c r="B37" s="43"/>
      <c r="E37" s="1" t="s">
        <v>12</v>
      </c>
      <c r="I37" s="55"/>
      <c r="J37" s="55"/>
      <c r="K37" s="57">
        <f>K36/K35</f>
        <v>0.88837203038982093</v>
      </c>
    </row>
    <row r="38" spans="2:11" ht="15" thickBot="1">
      <c r="B38" s="43"/>
      <c r="C38" s="58"/>
      <c r="D38" s="58"/>
      <c r="E38" s="58"/>
      <c r="F38" s="58"/>
      <c r="G38" s="58"/>
      <c r="H38" s="58"/>
      <c r="I38" s="58"/>
      <c r="J38" s="58"/>
      <c r="K38" s="48"/>
    </row>
    <row r="39" spans="2:11" ht="15" thickTop="1"/>
    <row r="40" spans="2:11">
      <c r="C40" s="82" t="s">
        <v>11</v>
      </c>
      <c r="D40" s="82"/>
      <c r="E40" s="82"/>
      <c r="F40" s="82"/>
      <c r="G40" s="82"/>
      <c r="H40" s="82"/>
      <c r="I40" s="82"/>
      <c r="J40" s="82"/>
      <c r="K40" s="82"/>
    </row>
    <row r="41" spans="2:11" ht="25.5" customHeight="1">
      <c r="C41" s="76"/>
      <c r="D41" s="77"/>
      <c r="E41" s="77"/>
      <c r="F41" s="77"/>
      <c r="G41" s="77"/>
      <c r="H41" s="77"/>
      <c r="I41" s="77"/>
      <c r="J41" s="77"/>
      <c r="K41" s="77"/>
    </row>
    <row r="42" spans="2:11" ht="69" customHeight="1">
      <c r="C42" s="76" t="s">
        <v>20</v>
      </c>
      <c r="D42" s="77"/>
      <c r="E42" s="77"/>
      <c r="F42" s="77"/>
      <c r="G42" s="77"/>
      <c r="H42" s="77"/>
      <c r="I42" s="77"/>
      <c r="J42" s="77"/>
      <c r="K42" s="77"/>
    </row>
    <row r="77" ht="12.75" customHeight="1"/>
    <row r="78" ht="12.75" customHeight="1"/>
    <row r="81" ht="12.75" customHeight="1"/>
    <row r="83" ht="12.75" customHeight="1"/>
    <row r="84" ht="12" customHeight="1"/>
    <row r="89" ht="12.75" customHeight="1"/>
    <row r="91" ht="12.75" customHeight="1"/>
    <row r="94" ht="8.5" customHeight="1"/>
    <row r="95" ht="54" customHeight="1"/>
    <row r="97" ht="14.25" customHeight="1"/>
    <row r="98" ht="26.5" customHeight="1"/>
    <row r="99" ht="26.5" customHeight="1"/>
    <row r="108" ht="18.75" customHeight="1"/>
    <row r="111" ht="8.5" customHeight="1"/>
    <row r="113" ht="8.5" customHeight="1"/>
    <row r="115" ht="9.5" customHeight="1"/>
    <row r="117" ht="8.5" customHeight="1"/>
    <row r="138" ht="15.75" customHeight="1"/>
    <row r="145" ht="6" customHeight="1"/>
    <row r="146" ht="8" customHeight="1"/>
    <row r="157" ht="11.5" customHeight="1"/>
    <row r="160" ht="24.5" customHeight="1"/>
  </sheetData>
  <mergeCells count="5">
    <mergeCell ref="C42:K42"/>
    <mergeCell ref="D1:K1"/>
    <mergeCell ref="F2:K2"/>
    <mergeCell ref="C40:K40"/>
    <mergeCell ref="C41:K41"/>
  </mergeCells>
  <pageMargins left="0.28000000000000003" right="0.27" top="0.32" bottom="0.62" header="0.2" footer="0.24"/>
  <pageSetup scale="72" fitToHeight="0" orientation="portrait"/>
  <headerFooter alignWithMargins="0">
    <oddFooter>&amp;C&amp;D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43D57571E3BC42B255446938919B63" ma:contentTypeVersion="" ma:contentTypeDescription="Create a new document." ma:contentTypeScope="" ma:versionID="2895036643f6041af3272fd60bd717a0">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B4565A-CCC9-49AD-B682-216DB1F105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46EB2F-2366-427A-A174-AA12C9345F40}">
  <ds:schemaRefs>
    <ds:schemaRef ds:uri="http://schemas.microsoft.com/sharepoint/v3/contenttype/forms"/>
  </ds:schemaRefs>
</ds:datastoreItem>
</file>

<file path=customXml/itemProps3.xml><?xml version="1.0" encoding="utf-8"?>
<ds:datastoreItem xmlns:ds="http://schemas.openxmlformats.org/officeDocument/2006/customXml" ds:itemID="{52B30E75-BF5B-44F7-BA88-61F8D56C923A}">
  <ds:schemaRefs>
    <ds:schemaRef ds:uri="http://schemas.microsoft.com/office/2006/documentManagement/types"/>
    <ds:schemaRef ds:uri="http://schemas.microsoft.com/office/infopath/2007/PartnerControls"/>
    <ds:schemaRef ds:uri="http://purl.org/dc/elements/1.1/"/>
    <ds:schemaRef ds:uri="http://purl.org/dc/terms/"/>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Total</vt:lpstr>
      <vt:lpstr>AHF OA HNONLY</vt:lpstr>
      <vt:lpstr>HNOPTION and PPO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SRM Transition Guidelines (TG)</dc:title>
  <dc:subject>SRM TG Worksheet for State of Delaware</dc:subject>
  <dc:creator>Branco, Daniel (A170576)</dc:creator>
  <dc:description>Plan Sponsor: State of Delaware_x000d_
Plan Sponsor Id: 863728_x000d_
Reason For Retention: Renewal, Sold_x000d_
Policy Start Date: 07/01/2015_x000d_
SRM, v15.0.00k</dc:description>
  <cp:lastModifiedBy>Flo Cestaro</cp:lastModifiedBy>
  <cp:lastPrinted>2010-04-28T21:19:01Z</cp:lastPrinted>
  <dcterms:created xsi:type="dcterms:W3CDTF">2005-02-28T21:27:43Z</dcterms:created>
  <dcterms:modified xsi:type="dcterms:W3CDTF">2016-04-20T18:43:59Z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0x0101004543D57571E3BC42B255446938919B63</vt:lpwstr>
  </property>
</Properties>
</file>